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3995" windowHeight="5385"/>
  </bookViews>
  <sheets>
    <sheet name="Check AD8307 module" sheetId="7" r:id="rId1"/>
  </sheets>
  <calcPr calcId="145621"/>
</workbook>
</file>

<file path=xl/calcChain.xml><?xml version="1.0" encoding="utf-8"?>
<calcChain xmlns="http://schemas.openxmlformats.org/spreadsheetml/2006/main">
  <c r="B60" i="7" l="1"/>
  <c r="D59" i="7"/>
  <c r="F26" i="7" l="1"/>
  <c r="D47" i="7"/>
  <c r="F50" i="7"/>
  <c r="B45" i="7"/>
  <c r="D43" i="7"/>
  <c r="I33" i="7"/>
  <c r="D17" i="7"/>
  <c r="D18" i="7" s="1"/>
  <c r="B17" i="7"/>
  <c r="B46" i="7" l="1"/>
  <c r="B47" i="7" s="1"/>
  <c r="B18" i="7"/>
  <c r="C26" i="7" s="1"/>
  <c r="D26" i="7" l="1"/>
  <c r="B26" i="7"/>
  <c r="B56" i="7" s="1"/>
  <c r="B57" i="7" s="1"/>
  <c r="B58" i="7" s="1"/>
  <c r="B59" i="7" s="1"/>
  <c r="E26" i="7"/>
  <c r="D56" i="7" l="1"/>
  <c r="D57" i="7" s="1"/>
  <c r="D58" i="7" s="1"/>
  <c r="B61" i="7" l="1"/>
</calcChain>
</file>

<file path=xl/sharedStrings.xml><?xml version="1.0" encoding="utf-8"?>
<sst xmlns="http://schemas.openxmlformats.org/spreadsheetml/2006/main" count="83" uniqueCount="57">
  <si>
    <t>dBm</t>
  </si>
  <si>
    <t>MHz</t>
  </si>
  <si>
    <t>Attenuator</t>
  </si>
  <si>
    <t>Pre-Attenuator</t>
  </si>
  <si>
    <t>FWD</t>
  </si>
  <si>
    <t>REV</t>
  </si>
  <si>
    <t>dB</t>
  </si>
  <si>
    <t>rho</t>
  </si>
  <si>
    <t>W</t>
  </si>
  <si>
    <t>m</t>
  </si>
  <si>
    <t>b</t>
  </si>
  <si>
    <t>V</t>
  </si>
  <si>
    <t>DL6GL, 22.10.2019</t>
  </si>
  <si>
    <t>The HF generator should deliver approx. 13 to 15 dBm of power to fully drive the AD8307,</t>
  </si>
  <si>
    <t>Inputs are yellow</t>
  </si>
  <si>
    <t>Power in dBm, DC voltage in V.</t>
  </si>
  <si>
    <t>Frequency</t>
  </si>
  <si>
    <t>Generator Power</t>
  </si>
  <si>
    <t>Calibration at two points (high &amp; low power).</t>
  </si>
  <si>
    <t>Board input power</t>
  </si>
  <si>
    <t>AD8307 input power</t>
  </si>
  <si>
    <t>HF at FWD input</t>
  </si>
  <si>
    <t>HF at REV input</t>
  </si>
  <si>
    <t>Enter attenuator values</t>
  </si>
  <si>
    <t>Measured FWD DC outputs</t>
  </si>
  <si>
    <t>Measured REV DC outputs</t>
  </si>
  <si>
    <t>The calibration straight line equation y = m*x + b is calculated with the two-point form.</t>
  </si>
  <si>
    <t>FWD channel</t>
  </si>
  <si>
    <t>REV channel</t>
  </si>
  <si>
    <t>x = input power (dBm), y = DC output voltage (V).</t>
  </si>
  <si>
    <t>(1) Calibrate AD8307 FWD &amp; REV amplifiers</t>
  </si>
  <si>
    <t>dB (on Board, R1…R6 and R10…R15)</t>
  </si>
  <si>
    <t>Toroid turns</t>
  </si>
  <si>
    <t>Number of turns on coupler toroids</t>
  </si>
  <si>
    <t>Coupling factor</t>
  </si>
  <si>
    <t>TX power</t>
  </si>
  <si>
    <t>Coupler HF output</t>
  </si>
  <si>
    <t>AD8307 DC outputs</t>
  </si>
  <si>
    <t>VSWR</t>
  </si>
  <si>
    <t>Use the calibration straight line from above to calculate the AD8307 module HF inputs FWD and REV.</t>
  </si>
  <si>
    <t>TX input power - coupling factor = AD8307 board input.</t>
  </si>
  <si>
    <t>High</t>
  </si>
  <si>
    <t>Low</t>
  </si>
  <si>
    <t>AD8307 HF input</t>
  </si>
  <si>
    <t>Plus coupling factor</t>
  </si>
  <si>
    <t>=Power in Watt</t>
  </si>
  <si>
    <t>AD8307 calibration</t>
  </si>
  <si>
    <t>AD8307 calibration straight line might be compared to the response figure in the data sheet.</t>
  </si>
  <si>
    <t>y = m*x + b with x = input power (dBm), y = DC output voltage (V).</t>
  </si>
  <si>
    <t>To get x (input power in dBm) line equation is rearranged to x = (y - b) / m.</t>
  </si>
  <si>
    <t>Plus pre-attenuator</t>
  </si>
  <si>
    <t>Sheet is protected (no password)</t>
  </si>
  <si>
    <t>The straight line equation for 10MHz is approximately</t>
  </si>
  <si>
    <t>AD8307 Data sheet</t>
  </si>
  <si>
    <t>mW</t>
  </si>
  <si>
    <t>(2) Check coupler performance, calculation of power and SWR</t>
  </si>
  <si>
    <t>DC output approx. 2.0...2.5V with 0dB attenuation. Generator output power shall be well 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</si>
</sst>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14" fontId="0" fillId="0" borderId="0" xfId="0" applyNumberFormat="1" applyAlignment="1">
      <alignment horizontal="right"/>
    </xf>
    <xf numFmtId="0" fontId="2" fillId="0" borderId="0" xfId="0" applyFont="1" applyFill="1"/>
    <xf numFmtId="0" fontId="2" fillId="3" borderId="1" xfId="0" applyFont="1" applyFill="1" applyBorder="1"/>
    <xf numFmtId="0" fontId="3" fillId="0" borderId="0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2" fillId="0" borderId="0" xfId="0" quotePrefix="1" applyFont="1"/>
    <xf numFmtId="0" fontId="3" fillId="0" borderId="0" xfId="0" quotePrefix="1" applyFont="1" applyFill="1" applyBorder="1"/>
    <xf numFmtId="0" fontId="2" fillId="0" borderId="0" xfId="0" quotePrefix="1" applyFont="1" applyFill="1" applyBorder="1"/>
    <xf numFmtId="2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165" fontId="3" fillId="3" borderId="1" xfId="0" applyNumberFormat="1" applyFont="1" applyFill="1" applyBorder="1" applyProtection="1">
      <protection locked="0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3" fillId="4" borderId="1" xfId="0" applyFont="1" applyFill="1" applyBorder="1"/>
    <xf numFmtId="2" fontId="3" fillId="4" borderId="1" xfId="0" applyNumberFormat="1" applyFont="1" applyFill="1" applyBorder="1"/>
    <xf numFmtId="164" fontId="0" fillId="4" borderId="1" xfId="0" applyNumberFormat="1" applyFill="1" applyBorder="1"/>
    <xf numFmtId="164" fontId="3" fillId="4" borderId="2" xfId="0" applyNumberFormat="1" applyFont="1" applyFill="1" applyBorder="1"/>
    <xf numFmtId="11" fontId="0" fillId="4" borderId="1" xfId="0" applyNumberFormat="1" applyFill="1" applyBorder="1"/>
    <xf numFmtId="0" fontId="3" fillId="0" borderId="0" xfId="0" applyFont="1" applyFill="1" applyAlignment="1">
      <alignment horizontal="right"/>
    </xf>
    <xf numFmtId="14" fontId="4" fillId="0" borderId="0" xfId="0" applyNumberFormat="1" applyFont="1" applyAlignment="1">
      <alignment horizontal="right"/>
    </xf>
    <xf numFmtId="2" fontId="2" fillId="5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00FFFF"/>
      <color rgb="FF66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76200</xdr:rowOff>
        </xdr:from>
        <xdr:to>
          <xdr:col>8</xdr:col>
          <xdr:colOff>523875</xdr:colOff>
          <xdr:row>3</xdr:row>
          <xdr:rowOff>3971925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6</xdr:col>
          <xdr:colOff>276225</xdr:colOff>
          <xdr:row>41</xdr:row>
          <xdr:rowOff>85725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6</xdr:col>
          <xdr:colOff>276225</xdr:colOff>
          <xdr:row>41</xdr:row>
          <xdr:rowOff>85725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showGridLines="0" tabSelected="1" topLeftCell="A16" workbookViewId="0">
      <selection activeCell="B10" sqref="B10"/>
    </sheetView>
  </sheetViews>
  <sheetFormatPr baseColWidth="10" defaultRowHeight="12.75" x14ac:dyDescent="0.2"/>
  <cols>
    <col min="1" max="1" width="17.42578125" customWidth="1"/>
    <col min="2" max="11" width="8.7109375" customWidth="1"/>
  </cols>
  <sheetData>
    <row r="1" spans="1:9" x14ac:dyDescent="0.2">
      <c r="A1" s="17" t="s">
        <v>30</v>
      </c>
      <c r="D1" s="5"/>
      <c r="E1" s="6"/>
      <c r="I1" s="7" t="s">
        <v>12</v>
      </c>
    </row>
    <row r="2" spans="1:9" x14ac:dyDescent="0.2">
      <c r="A2" s="17"/>
      <c r="D2" s="5"/>
      <c r="E2" s="6"/>
      <c r="I2" s="7"/>
    </row>
    <row r="3" spans="1:9" x14ac:dyDescent="0.2">
      <c r="A3" s="17"/>
      <c r="D3" s="5"/>
      <c r="E3" s="6"/>
      <c r="I3" s="36" t="s">
        <v>51</v>
      </c>
    </row>
    <row r="4" spans="1:9" ht="315" customHeight="1" x14ac:dyDescent="0.2">
      <c r="A4" s="3"/>
      <c r="D4" s="5"/>
      <c r="E4" s="6"/>
      <c r="H4" s="2"/>
    </row>
    <row r="5" spans="1:9" x14ac:dyDescent="0.2">
      <c r="A5" s="4" t="s">
        <v>13</v>
      </c>
      <c r="D5" s="5"/>
      <c r="E5" s="6"/>
      <c r="H5" s="2"/>
    </row>
    <row r="6" spans="1:9" x14ac:dyDescent="0.2">
      <c r="A6" s="4" t="s">
        <v>56</v>
      </c>
      <c r="D6" s="5"/>
      <c r="E6" s="6"/>
      <c r="H6" s="2"/>
    </row>
    <row r="7" spans="1:9" x14ac:dyDescent="0.2">
      <c r="A7" s="4"/>
      <c r="D7" s="5"/>
      <c r="E7" s="6"/>
      <c r="H7" s="2"/>
    </row>
    <row r="8" spans="1:9" x14ac:dyDescent="0.2">
      <c r="A8" s="9" t="s">
        <v>14</v>
      </c>
      <c r="B8" s="8"/>
      <c r="C8" s="8" t="s">
        <v>15</v>
      </c>
      <c r="E8" s="6"/>
      <c r="H8" s="2"/>
    </row>
    <row r="9" spans="1:9" x14ac:dyDescent="0.2">
      <c r="A9" s="4"/>
      <c r="D9" s="5"/>
      <c r="E9" s="6"/>
      <c r="H9" s="2"/>
    </row>
    <row r="10" spans="1:9" x14ac:dyDescent="0.2">
      <c r="A10" s="4" t="s">
        <v>16</v>
      </c>
      <c r="B10" s="13">
        <v>10</v>
      </c>
      <c r="C10" t="s">
        <v>1</v>
      </c>
      <c r="E10" s="6"/>
      <c r="H10" s="2"/>
    </row>
    <row r="11" spans="1:9" x14ac:dyDescent="0.2">
      <c r="A11" s="4" t="s">
        <v>17</v>
      </c>
      <c r="B11" s="13">
        <v>14.59</v>
      </c>
      <c r="C11" t="s">
        <v>0</v>
      </c>
      <c r="E11" s="6"/>
      <c r="H11" s="2"/>
    </row>
    <row r="12" spans="1:9" x14ac:dyDescent="0.2">
      <c r="A12" t="s">
        <v>3</v>
      </c>
      <c r="B12" s="14">
        <v>6</v>
      </c>
      <c r="C12" s="4" t="s">
        <v>31</v>
      </c>
      <c r="E12" s="6"/>
      <c r="H12" s="2"/>
    </row>
    <row r="13" spans="1:9" x14ac:dyDescent="0.2">
      <c r="A13" s="4"/>
      <c r="D13" s="5"/>
      <c r="E13" s="6"/>
      <c r="H13" s="2"/>
    </row>
    <row r="14" spans="1:9" x14ac:dyDescent="0.2">
      <c r="A14" s="10" t="s">
        <v>18</v>
      </c>
      <c r="D14" s="5"/>
      <c r="E14" s="6"/>
      <c r="H14" s="2"/>
    </row>
    <row r="15" spans="1:9" x14ac:dyDescent="0.2">
      <c r="A15" s="4"/>
      <c r="B15" s="27" t="s">
        <v>41</v>
      </c>
      <c r="C15" s="1"/>
      <c r="D15" s="35" t="s">
        <v>42</v>
      </c>
      <c r="E15" s="6"/>
      <c r="H15" s="2"/>
    </row>
    <row r="16" spans="1:9" x14ac:dyDescent="0.2">
      <c r="A16" s="10" t="s">
        <v>2</v>
      </c>
      <c r="B16" s="15">
        <v>0</v>
      </c>
      <c r="C16" s="4" t="s">
        <v>6</v>
      </c>
      <c r="D16" s="16">
        <v>68</v>
      </c>
      <c r="E16" s="4" t="s">
        <v>6</v>
      </c>
      <c r="F16" s="10" t="s">
        <v>23</v>
      </c>
      <c r="H16" s="2"/>
    </row>
    <row r="17" spans="1:8" x14ac:dyDescent="0.2">
      <c r="A17" s="10" t="s">
        <v>19</v>
      </c>
      <c r="B17" s="28">
        <f>B11</f>
        <v>14.59</v>
      </c>
      <c r="C17" s="4" t="s">
        <v>0</v>
      </c>
      <c r="D17" s="30">
        <f>B11-D16</f>
        <v>-53.41</v>
      </c>
      <c r="E17" s="4" t="s">
        <v>0</v>
      </c>
      <c r="F17" s="6"/>
      <c r="H17" s="2"/>
    </row>
    <row r="18" spans="1:8" x14ac:dyDescent="0.2">
      <c r="A18" s="10" t="s">
        <v>20</v>
      </c>
      <c r="B18" s="29">
        <f>B17-B12</f>
        <v>8.59</v>
      </c>
      <c r="C18" s="4" t="s">
        <v>0</v>
      </c>
      <c r="D18" s="31">
        <f>D17-B12</f>
        <v>-59.41</v>
      </c>
      <c r="E18" s="4" t="s">
        <v>0</v>
      </c>
      <c r="F18" s="6"/>
      <c r="H18" s="2"/>
    </row>
    <row r="19" spans="1:8" x14ac:dyDescent="0.2">
      <c r="A19" s="10" t="s">
        <v>21</v>
      </c>
      <c r="B19" s="22">
        <v>2.4750000000000001</v>
      </c>
      <c r="C19" s="10" t="s">
        <v>11</v>
      </c>
      <c r="D19" s="23">
        <v>0.72299999999999998</v>
      </c>
      <c r="E19" s="10" t="s">
        <v>11</v>
      </c>
      <c r="F19" s="10" t="s">
        <v>24</v>
      </c>
      <c r="H19" s="2"/>
    </row>
    <row r="20" spans="1:8" x14ac:dyDescent="0.2">
      <c r="A20" s="10" t="s">
        <v>22</v>
      </c>
      <c r="B20" s="22">
        <v>2.14</v>
      </c>
      <c r="C20" s="10" t="s">
        <v>11</v>
      </c>
      <c r="D20" s="23">
        <v>0.72</v>
      </c>
      <c r="E20" s="10" t="s">
        <v>11</v>
      </c>
      <c r="F20" s="10" t="s">
        <v>25</v>
      </c>
      <c r="H20" s="2"/>
    </row>
    <row r="21" spans="1:8" x14ac:dyDescent="0.2">
      <c r="A21" s="4"/>
      <c r="D21" s="5"/>
      <c r="E21" s="6"/>
      <c r="H21" s="2"/>
    </row>
    <row r="22" spans="1:8" x14ac:dyDescent="0.2">
      <c r="A22" s="4" t="s">
        <v>26</v>
      </c>
      <c r="D22" s="5"/>
      <c r="E22" s="6"/>
      <c r="H22" s="2"/>
    </row>
    <row r="23" spans="1:8" x14ac:dyDescent="0.2">
      <c r="A23" s="10" t="s">
        <v>29</v>
      </c>
      <c r="D23" s="5"/>
      <c r="E23" s="6"/>
      <c r="H23" s="2"/>
    </row>
    <row r="24" spans="1:8" x14ac:dyDescent="0.2">
      <c r="A24" s="4"/>
      <c r="B24" s="38" t="s">
        <v>27</v>
      </c>
      <c r="C24" s="38"/>
      <c r="D24" s="39" t="s">
        <v>28</v>
      </c>
      <c r="E24" s="39"/>
      <c r="H24" s="2"/>
    </row>
    <row r="25" spans="1:8" x14ac:dyDescent="0.2">
      <c r="B25" s="11" t="s">
        <v>9</v>
      </c>
      <c r="C25" s="11" t="s">
        <v>10</v>
      </c>
      <c r="D25" s="12" t="s">
        <v>9</v>
      </c>
      <c r="E25" s="12" t="s">
        <v>10</v>
      </c>
      <c r="H25" s="2"/>
    </row>
    <row r="26" spans="1:8" x14ac:dyDescent="0.2">
      <c r="A26" s="10" t="s">
        <v>46</v>
      </c>
      <c r="B26" s="32">
        <f>(B19-D19)/(B18-D18)</f>
        <v>2.5764705882352943E-2</v>
      </c>
      <c r="C26" s="32">
        <f>(D19*B18-B19*D18)/(B18-D18)</f>
        <v>2.2536811764705882</v>
      </c>
      <c r="D26" s="33">
        <f>(B20-D20)/(B18-D18)</f>
        <v>2.0882352941176473E-2</v>
      </c>
      <c r="E26" s="32">
        <f>(D20*B18-B20*D18)/(B18-D18)</f>
        <v>1.9606205882352943</v>
      </c>
      <c r="F26" t="str">
        <f>"   Without "&amp;TEXT(B12,"#,0")&amp;"dB pre-attenuator"</f>
        <v xml:space="preserve">   Without 6,0dB pre-attenuator</v>
      </c>
      <c r="H26" s="2"/>
    </row>
    <row r="27" spans="1:8" x14ac:dyDescent="0.2">
      <c r="A27" s="4"/>
      <c r="D27" s="5"/>
      <c r="E27" s="6"/>
      <c r="H27" s="2"/>
    </row>
    <row r="28" spans="1:8" x14ac:dyDescent="0.2">
      <c r="A28" s="4" t="s">
        <v>47</v>
      </c>
      <c r="D28" s="5"/>
      <c r="E28" s="6"/>
      <c r="H28" s="2"/>
    </row>
    <row r="29" spans="1:8" x14ac:dyDescent="0.2">
      <c r="A29" s="4" t="s">
        <v>52</v>
      </c>
      <c r="D29" s="5"/>
      <c r="E29" s="6"/>
      <c r="H29" s="2"/>
    </row>
    <row r="30" spans="1:8" x14ac:dyDescent="0.2">
      <c r="A30" s="4"/>
      <c r="B30" s="26" t="s">
        <v>9</v>
      </c>
      <c r="C30" s="26" t="s">
        <v>10</v>
      </c>
      <c r="D30" s="5"/>
      <c r="E30" s="6"/>
      <c r="H30" s="2"/>
    </row>
    <row r="31" spans="1:8" x14ac:dyDescent="0.2">
      <c r="A31" s="10" t="s">
        <v>53</v>
      </c>
      <c r="B31" s="32">
        <v>2.5899999999999999E-2</v>
      </c>
      <c r="C31" s="32">
        <v>2.1259999999999999</v>
      </c>
      <c r="D31" s="5"/>
      <c r="E31" s="6"/>
      <c r="H31" s="2"/>
    </row>
    <row r="32" spans="1:8" x14ac:dyDescent="0.2">
      <c r="A32" s="4"/>
      <c r="D32" s="5"/>
      <c r="E32" s="6"/>
      <c r="H32" s="2"/>
    </row>
    <row r="33" spans="1:9" x14ac:dyDescent="0.2">
      <c r="A33" s="19" t="s">
        <v>55</v>
      </c>
      <c r="D33" s="5"/>
      <c r="E33" s="6"/>
      <c r="H33" s="2"/>
      <c r="I33" s="7" t="str">
        <f>I1</f>
        <v>DL6GL, 22.10.2019</v>
      </c>
    </row>
    <row r="34" spans="1:9" x14ac:dyDescent="0.2">
      <c r="A34" s="4"/>
      <c r="D34" s="5"/>
      <c r="E34" s="6"/>
      <c r="H34" s="2"/>
    </row>
    <row r="35" spans="1:9" x14ac:dyDescent="0.2">
      <c r="A35" s="4"/>
      <c r="D35" s="5"/>
      <c r="E35" s="6"/>
      <c r="H35" s="2"/>
    </row>
    <row r="36" spans="1:9" x14ac:dyDescent="0.2">
      <c r="A36" s="4"/>
      <c r="D36" s="5"/>
      <c r="E36" s="6"/>
      <c r="H36" s="2"/>
    </row>
    <row r="37" spans="1:9" x14ac:dyDescent="0.2">
      <c r="A37" s="4"/>
      <c r="D37" s="5"/>
      <c r="E37" s="6"/>
      <c r="H37" s="2"/>
    </row>
    <row r="38" spans="1:9" x14ac:dyDescent="0.2">
      <c r="A38" s="4"/>
      <c r="D38" s="5"/>
      <c r="E38" s="6"/>
      <c r="H38" s="2"/>
    </row>
    <row r="39" spans="1:9" x14ac:dyDescent="0.2">
      <c r="A39" s="4"/>
      <c r="D39" s="5"/>
      <c r="E39" s="6"/>
      <c r="H39" s="2"/>
    </row>
    <row r="40" spans="1:9" x14ac:dyDescent="0.2">
      <c r="A40" s="4"/>
      <c r="D40" s="5"/>
      <c r="E40" s="6"/>
      <c r="H40" s="2"/>
    </row>
    <row r="41" spans="1:9" x14ac:dyDescent="0.2">
      <c r="A41" s="4"/>
      <c r="D41" s="5"/>
      <c r="E41" s="6"/>
      <c r="H41" s="2"/>
    </row>
    <row r="42" spans="1:9" x14ac:dyDescent="0.2">
      <c r="A42" s="4"/>
      <c r="D42" s="5"/>
      <c r="E42" s="6"/>
      <c r="H42" s="2"/>
    </row>
    <row r="43" spans="1:9" x14ac:dyDescent="0.2">
      <c r="A43" s="4" t="s">
        <v>35</v>
      </c>
      <c r="B43" s="14">
        <v>15.1</v>
      </c>
      <c r="C43" s="4" t="s">
        <v>8</v>
      </c>
      <c r="D43" s="31">
        <f>10*LOG10(B43)+30</f>
        <v>41.789769472931695</v>
      </c>
      <c r="E43" s="5" t="s">
        <v>0</v>
      </c>
      <c r="H43" s="2"/>
    </row>
    <row r="44" spans="1:9" x14ac:dyDescent="0.2">
      <c r="A44" s="4" t="s">
        <v>32</v>
      </c>
      <c r="B44" s="15">
        <v>23</v>
      </c>
      <c r="D44" s="4" t="s">
        <v>33</v>
      </c>
      <c r="E44" s="6"/>
      <c r="H44" s="2"/>
    </row>
    <row r="45" spans="1:9" x14ac:dyDescent="0.2">
      <c r="A45" s="4" t="s">
        <v>34</v>
      </c>
      <c r="B45" s="29">
        <f>20*LOG10(B44)</f>
        <v>27.234556720351858</v>
      </c>
      <c r="C45" s="4" t="s">
        <v>6</v>
      </c>
      <c r="D45" s="5"/>
      <c r="E45" s="6"/>
      <c r="H45" s="2"/>
    </row>
    <row r="46" spans="1:9" x14ac:dyDescent="0.2">
      <c r="A46" s="10" t="s">
        <v>36</v>
      </c>
      <c r="B46" s="29">
        <f>D43-B45</f>
        <v>14.555212752579838</v>
      </c>
      <c r="C46" s="10" t="s">
        <v>0</v>
      </c>
      <c r="D46" s="5" t="s">
        <v>40</v>
      </c>
      <c r="E46" s="6"/>
      <c r="H46" s="2"/>
    </row>
    <row r="47" spans="1:9" x14ac:dyDescent="0.2">
      <c r="A47" s="10" t="s">
        <v>43</v>
      </c>
      <c r="B47" s="29">
        <f>B46-B12</f>
        <v>8.5552127525798376</v>
      </c>
      <c r="C47" s="10" t="s">
        <v>0</v>
      </c>
      <c r="D47" s="5" t="str">
        <f>"AD8307 board input - "&amp;TEXT(B12,"#,0")&amp;"dB pre-attenuator."</f>
        <v>AD8307 board input - 6,0dB pre-attenuator.</v>
      </c>
      <c r="E47" s="6"/>
      <c r="H47" s="2"/>
    </row>
    <row r="48" spans="1:9" x14ac:dyDescent="0.2">
      <c r="A48" s="10"/>
      <c r="B48" s="20"/>
      <c r="C48" s="10"/>
      <c r="D48" s="5"/>
      <c r="E48" s="6"/>
      <c r="H48" s="2"/>
    </row>
    <row r="49" spans="1:8" x14ac:dyDescent="0.2">
      <c r="A49" s="10"/>
      <c r="B49" s="24" t="s">
        <v>4</v>
      </c>
      <c r="C49" s="21"/>
      <c r="D49" s="25" t="s">
        <v>5</v>
      </c>
      <c r="E49" s="6"/>
      <c r="H49" s="2"/>
    </row>
    <row r="50" spans="1:8" x14ac:dyDescent="0.2">
      <c r="A50" s="10" t="s">
        <v>37</v>
      </c>
      <c r="B50" s="22">
        <v>2.4740000000000002</v>
      </c>
      <c r="C50" s="10" t="s">
        <v>11</v>
      </c>
      <c r="D50" s="23">
        <v>1.2150000000000001</v>
      </c>
      <c r="E50" s="5" t="s">
        <v>11</v>
      </c>
      <c r="F50" s="4" t="str">
        <f>"Measured values for "&amp;TEXT(B43,"#,0")&amp;"W TX power"</f>
        <v>Measured values for 15,1W TX power</v>
      </c>
      <c r="H50" s="2"/>
    </row>
    <row r="51" spans="1:8" x14ac:dyDescent="0.2">
      <c r="B51" s="20"/>
      <c r="C51" s="10"/>
      <c r="D51" s="5"/>
      <c r="E51" s="6"/>
      <c r="H51" s="2"/>
    </row>
    <row r="52" spans="1:8" x14ac:dyDescent="0.2">
      <c r="A52" s="10" t="s">
        <v>39</v>
      </c>
      <c r="B52" s="20"/>
      <c r="C52" s="10"/>
      <c r="D52" s="5"/>
      <c r="E52" s="6"/>
      <c r="H52" s="2"/>
    </row>
    <row r="53" spans="1:8" x14ac:dyDescent="0.2">
      <c r="A53" s="10" t="s">
        <v>48</v>
      </c>
      <c r="B53" s="20"/>
      <c r="C53" s="10"/>
      <c r="D53" s="5"/>
      <c r="E53" s="6"/>
      <c r="H53" s="2"/>
    </row>
    <row r="54" spans="1:8" x14ac:dyDescent="0.2">
      <c r="A54" s="10" t="s">
        <v>49</v>
      </c>
      <c r="B54" s="20"/>
      <c r="C54" s="10"/>
      <c r="D54" s="5"/>
      <c r="E54" s="6"/>
      <c r="H54" s="2"/>
    </row>
    <row r="55" spans="1:8" x14ac:dyDescent="0.2">
      <c r="A55" s="10"/>
      <c r="B55" s="20"/>
      <c r="C55" s="10"/>
      <c r="D55" s="5"/>
      <c r="E55" s="6"/>
      <c r="H55" s="2"/>
    </row>
    <row r="56" spans="1:8" x14ac:dyDescent="0.2">
      <c r="A56" s="10" t="s">
        <v>20</v>
      </c>
      <c r="B56" s="29">
        <f>(B50-C26)/B26</f>
        <v>8.5511872146118808</v>
      </c>
      <c r="C56" s="10" t="s">
        <v>0</v>
      </c>
      <c r="D56" s="31">
        <f>(D50-E26)/D26</f>
        <v>-35.705774647887324</v>
      </c>
      <c r="E56" s="5" t="s">
        <v>0</v>
      </c>
      <c r="H56" s="2"/>
    </row>
    <row r="57" spans="1:8" x14ac:dyDescent="0.2">
      <c r="A57" s="10" t="s">
        <v>44</v>
      </c>
      <c r="B57" s="29">
        <f>B56+B45</f>
        <v>35.78574393496374</v>
      </c>
      <c r="C57" s="10" t="s">
        <v>0</v>
      </c>
      <c r="D57" s="31">
        <f>D56+B45</f>
        <v>-8.4712179275354664</v>
      </c>
      <c r="E57" s="5" t="s">
        <v>0</v>
      </c>
      <c r="H57" s="2"/>
    </row>
    <row r="58" spans="1:8" x14ac:dyDescent="0.2">
      <c r="A58" s="10" t="s">
        <v>50</v>
      </c>
      <c r="B58" s="29">
        <f>B57+B12</f>
        <v>41.78574393496374</v>
      </c>
      <c r="C58" s="10" t="s">
        <v>0</v>
      </c>
      <c r="D58" s="31">
        <f>D57+B12</f>
        <v>-2.4712179275354664</v>
      </c>
      <c r="E58" s="5" t="s">
        <v>0</v>
      </c>
      <c r="H58" s="2"/>
    </row>
    <row r="59" spans="1:8" x14ac:dyDescent="0.2">
      <c r="A59" s="18" t="s">
        <v>45</v>
      </c>
      <c r="B59" s="37">
        <f>0.001*10^(B58/10)</f>
        <v>15.086010077720077</v>
      </c>
      <c r="C59" s="10" t="s">
        <v>8</v>
      </c>
      <c r="D59" s="31">
        <f>10^(D57/10)</f>
        <v>0.14219299677528763</v>
      </c>
      <c r="E59" s="5" t="s">
        <v>54</v>
      </c>
      <c r="H59" s="2"/>
    </row>
    <row r="60" spans="1:8" x14ac:dyDescent="0.2">
      <c r="A60" s="10" t="s">
        <v>7</v>
      </c>
      <c r="B60" s="34">
        <f>SQRT(0.001*D59/B59)</f>
        <v>3.070095654078747E-3</v>
      </c>
      <c r="C60" s="10"/>
      <c r="D60" s="5"/>
      <c r="E60" s="6"/>
      <c r="H60" s="2"/>
    </row>
    <row r="61" spans="1:8" x14ac:dyDescent="0.2">
      <c r="A61" s="10" t="s">
        <v>38</v>
      </c>
      <c r="B61" s="37">
        <f>(1+B60)/(1-B60)</f>
        <v>1.0061591003353301</v>
      </c>
      <c r="C61" s="10"/>
      <c r="D61" s="5"/>
      <c r="E61" s="6"/>
      <c r="H61" s="2"/>
    </row>
    <row r="62" spans="1:8" x14ac:dyDescent="0.2">
      <c r="A62" s="10"/>
      <c r="B62" s="20"/>
      <c r="C62" s="10"/>
      <c r="D62" s="5"/>
      <c r="E62" s="6"/>
      <c r="H62" s="2"/>
    </row>
    <row r="63" spans="1:8" x14ac:dyDescent="0.2">
      <c r="A63" s="10"/>
      <c r="B63" s="20"/>
      <c r="C63" s="10"/>
      <c r="D63" s="5"/>
      <c r="E63" s="6"/>
      <c r="H63" s="2"/>
    </row>
  </sheetData>
  <sheetProtection sheet="1" objects="1" scenarios="1"/>
  <mergeCells count="2">
    <mergeCell ref="B24:C24"/>
    <mergeCell ref="D24:E24"/>
  </mergeCells>
  <pageMargins left="0.78740157480314965" right="0.19685039370078741" top="0.98425196850393704" bottom="0.59055118110236227" header="0.51181102362204722" footer="0.51181102362204722"/>
  <pageSetup paperSize="9" orientation="portrait" r:id="rId1"/>
  <headerFooter alignWithMargins="0"/>
  <rowBreaks count="1" manualBreakCount="1">
    <brk id="32" max="16383" man="1"/>
  </rowBreaks>
  <drawing r:id="rId2"/>
  <legacyDrawing r:id="rId3"/>
  <oleObjects>
    <mc:AlternateContent xmlns:mc="http://schemas.openxmlformats.org/markup-compatibility/2006">
      <mc:Choice Requires="x14">
        <oleObject progId="Visio.Drawing.6" shapeId="9217" r:id="rId4">
          <objectPr defaultSize="0" autoPict="0" r:id="rId5">
            <anchor moveWithCells="1">
              <from>
                <xdr:col>0</xdr:col>
                <xdr:colOff>85725</xdr:colOff>
                <xdr:row>3</xdr:row>
                <xdr:rowOff>76200</xdr:rowOff>
              </from>
              <to>
                <xdr:col>8</xdr:col>
                <xdr:colOff>523875</xdr:colOff>
                <xdr:row>3</xdr:row>
                <xdr:rowOff>3971925</xdr:rowOff>
              </to>
            </anchor>
          </objectPr>
        </oleObject>
      </mc:Choice>
      <mc:Fallback>
        <oleObject progId="Visio.Drawing.6" shapeId="9217" r:id="rId4"/>
      </mc:Fallback>
    </mc:AlternateContent>
    <mc:AlternateContent xmlns:mc="http://schemas.openxmlformats.org/markup-compatibility/2006">
      <mc:Choice Requires="x14">
        <oleObject progId="Visio.Drawing.6" shapeId="9218" r:id="rId6">
          <objectPr defaultSize="0" r:id="rId7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6</xdr:col>
                <xdr:colOff>276225</xdr:colOff>
                <xdr:row>41</xdr:row>
                <xdr:rowOff>85725</xdr:rowOff>
              </to>
            </anchor>
          </objectPr>
        </oleObject>
      </mc:Choice>
      <mc:Fallback>
        <oleObject progId="Visio.Drawing.6" shapeId="9218" r:id="rId6"/>
      </mc:Fallback>
    </mc:AlternateContent>
    <mc:AlternateContent xmlns:mc="http://schemas.openxmlformats.org/markup-compatibility/2006">
      <mc:Choice Requires="x14">
        <oleObject progId="Visio.Drawing.6" shapeId="9219" r:id="rId8">
          <objectPr defaultSize="0" r:id="rId9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6</xdr:col>
                <xdr:colOff>276225</xdr:colOff>
                <xdr:row>41</xdr:row>
                <xdr:rowOff>85725</xdr:rowOff>
              </to>
            </anchor>
          </objectPr>
        </oleObject>
      </mc:Choice>
      <mc:Fallback>
        <oleObject progId="Visio.Drawing.6" shapeId="921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 AD8307 module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</dc:creator>
  <cp:lastModifiedBy>GL</cp:lastModifiedBy>
  <cp:lastPrinted>2019-10-23T05:38:20Z</cp:lastPrinted>
  <dcterms:created xsi:type="dcterms:W3CDTF">2019-09-29T09:49:31Z</dcterms:created>
  <dcterms:modified xsi:type="dcterms:W3CDTF">2019-10-24T06:32:32Z</dcterms:modified>
</cp:coreProperties>
</file>