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425" activeTab="1"/>
  </bookViews>
  <sheets>
    <sheet name="PSU_Calc" sheetId="10" r:id="rId1"/>
    <sheet name="Heatsink" sheetId="6" r:id="rId2"/>
  </sheets>
  <calcPr calcId="145621"/>
</workbook>
</file>

<file path=xl/calcChain.xml><?xml version="1.0" encoding="utf-8"?>
<calcChain xmlns="http://schemas.openxmlformats.org/spreadsheetml/2006/main">
  <c r="A35" i="10" l="1"/>
  <c r="A29" i="10" l="1"/>
  <c r="A27" i="10"/>
  <c r="B27" i="10" l="1"/>
  <c r="A30" i="10"/>
  <c r="B26" i="10"/>
  <c r="A40" i="10"/>
  <c r="A39" i="10"/>
  <c r="A37" i="10"/>
  <c r="B33" i="10"/>
  <c r="B31" i="10"/>
  <c r="B25" i="10"/>
  <c r="B32" i="10" s="1"/>
  <c r="B24" i="10"/>
  <c r="B23" i="10"/>
  <c r="B28" i="10" s="1"/>
  <c r="B34" i="10" l="1"/>
  <c r="B29" i="10"/>
  <c r="B35" i="10" l="1"/>
  <c r="B30" i="10" l="1"/>
  <c r="B37" i="10"/>
  <c r="B45" i="10" l="1"/>
  <c r="B42" i="10"/>
  <c r="B43" i="10" s="1"/>
  <c r="C17" i="6" l="1"/>
  <c r="C13" i="6"/>
  <c r="C14" i="6" s="1"/>
  <c r="C15" i="6" s="1"/>
</calcChain>
</file>

<file path=xl/comments1.xml><?xml version="1.0" encoding="utf-8"?>
<comments xmlns="http://schemas.openxmlformats.org/spreadsheetml/2006/main">
  <authors>
    <author>GL</author>
  </authors>
  <commentList>
    <comment ref="A30" authorId="0">
      <text>
        <r>
          <rPr>
            <b/>
            <sz val="9"/>
            <color indexed="81"/>
            <rFont val="Tahoma"/>
            <family val="2"/>
          </rPr>
          <t>Is checked against AC power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Is checked against regulator drop voltage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See datasheet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See datasheet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Is checked against max temperature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Is checked against max temperature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GL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See data sheet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See data sheet</t>
        </r>
      </text>
    </comment>
  </commentList>
</comments>
</file>

<file path=xl/sharedStrings.xml><?xml version="1.0" encoding="utf-8"?>
<sst xmlns="http://schemas.openxmlformats.org/spreadsheetml/2006/main" count="137" uniqueCount="96">
  <si>
    <t>VA</t>
  </si>
  <si>
    <t>Block</t>
  </si>
  <si>
    <t>A</t>
  </si>
  <si>
    <t>V</t>
  </si>
  <si>
    <t>W</t>
  </si>
  <si>
    <t>Input data</t>
  </si>
  <si>
    <t>Transformer type</t>
  </si>
  <si>
    <t>Regulator type</t>
  </si>
  <si>
    <t>LM317</t>
  </si>
  <si>
    <t>TO220</t>
  </si>
  <si>
    <t>Regulator internal current consumption</t>
  </si>
  <si>
    <t>Results of calculation</t>
  </si>
  <si>
    <t>V RMS</t>
  </si>
  <si>
    <t>A RMS</t>
  </si>
  <si>
    <t>V DC</t>
  </si>
  <si>
    <t>Rectifier diode peak current</t>
  </si>
  <si>
    <t>Hz</t>
  </si>
  <si>
    <t>Vpp</t>
  </si>
  <si>
    <t>μF</t>
  </si>
  <si>
    <t>VC16/1/9</t>
  </si>
  <si>
    <t>Regulator Heat sink calculation</t>
  </si>
  <si>
    <t>Regulator</t>
  </si>
  <si>
    <t>Input voltage</t>
  </si>
  <si>
    <t>Uin</t>
  </si>
  <si>
    <t>Output voltage</t>
  </si>
  <si>
    <t>Uout</t>
  </si>
  <si>
    <t>Output current</t>
  </si>
  <si>
    <t>Iout</t>
  </si>
  <si>
    <t>Power  to be dissipated</t>
  </si>
  <si>
    <t>P</t>
  </si>
  <si>
    <t>Max. Junction temperature</t>
  </si>
  <si>
    <t>Tj</t>
  </si>
  <si>
    <t>°C</t>
  </si>
  <si>
    <t>Thermal Resistance Junction/Case</t>
  </si>
  <si>
    <t>°C/W</t>
  </si>
  <si>
    <t>Thermal Resistance Pad</t>
  </si>
  <si>
    <t>Temperature heatsink</t>
  </si>
  <si>
    <t>Th</t>
  </si>
  <si>
    <t>Ambient temperature</t>
  </si>
  <si>
    <t>Ta</t>
  </si>
  <si>
    <t>Formula</t>
  </si>
  <si>
    <t>1.2</t>
  </si>
  <si>
    <t>1.6</t>
  </si>
  <si>
    <t>1.1b</t>
  </si>
  <si>
    <t>1.4</t>
  </si>
  <si>
    <t>1.7</t>
  </si>
  <si>
    <t>2.1</t>
  </si>
  <si>
    <t>2.3</t>
  </si>
  <si>
    <t>%</t>
  </si>
  <si>
    <t>2.4</t>
  </si>
  <si>
    <t>3.4</t>
  </si>
  <si>
    <t>3.6</t>
  </si>
  <si>
    <t>Bridge rectifier form factor α</t>
  </si>
  <si>
    <t>DC Power Supply calculation according to Tietze Schenk</t>
  </si>
  <si>
    <t>DL6GL, 23.07.2020</t>
  </si>
  <si>
    <t>Sheet is protected (no password)</t>
  </si>
  <si>
    <t>A DC</t>
  </si>
  <si>
    <t>Max. thermal resistance heatsink</t>
  </si>
  <si>
    <t>W DC</t>
  </si>
  <si>
    <t>… will give heatsink temperature</t>
  </si>
  <si>
    <t>Less than</t>
  </si>
  <si>
    <t>Try a better heat sink to reduce temperature</t>
  </si>
  <si>
    <t>4.4</t>
  </si>
  <si>
    <t>4.5</t>
  </si>
  <si>
    <t>Try a better (colder) heatsink</t>
  </si>
  <si>
    <t xml:space="preserve">… will give heatsink temperature </t>
  </si>
  <si>
    <t>Rth h-a</t>
  </si>
  <si>
    <t>Rth c-h</t>
  </si>
  <si>
    <t>Rth j-c</t>
  </si>
  <si>
    <t>Thermal Resistance isolation pad Rth c-h</t>
  </si>
  <si>
    <t>Max. thermal resistance heatsink Rth h-a</t>
  </si>
  <si>
    <r>
      <t xml:space="preserve">Mains voltage tolerance </t>
    </r>
    <r>
      <rPr>
        <sz val="11"/>
        <color theme="1"/>
        <rFont val="Calibri"/>
        <family val="2"/>
      </rPr>
      <t>δU</t>
    </r>
  </si>
  <si>
    <t>1.3a</t>
  </si>
  <si>
    <t>Minimum load capacitor dielectric strength</t>
  </si>
  <si>
    <t>1.3b</t>
  </si>
  <si>
    <t>Inputs are yellow</t>
  </si>
  <si>
    <t>PSU for OCXO, warm-up current 0.7A, operating current 0.2A.</t>
  </si>
  <si>
    <t>1.3</t>
  </si>
  <si>
    <t>DL6GL, 04.08.2020</t>
  </si>
  <si>
    <t>No load Output peak voltage UCL0 @ nom. mains voltage</t>
  </si>
  <si>
    <r>
      <t>Load capacitor C</t>
    </r>
    <r>
      <rPr>
        <sz val="9"/>
        <color theme="1"/>
        <rFont val="Calibri"/>
        <family val="2"/>
        <scheme val="minor"/>
      </rPr>
      <t>L</t>
    </r>
  </si>
  <si>
    <r>
      <t>Regulator minimum drop voltage U</t>
    </r>
    <r>
      <rPr>
        <sz val="9"/>
        <color theme="1"/>
        <rFont val="Calibri"/>
        <family val="2"/>
        <scheme val="minor"/>
      </rPr>
      <t>drop</t>
    </r>
  </si>
  <si>
    <r>
      <t>Regulator output voltage U</t>
    </r>
    <r>
      <rPr>
        <sz val="9"/>
        <color theme="1"/>
        <rFont val="Calibri"/>
        <family val="2"/>
        <scheme val="minor"/>
      </rPr>
      <t>a</t>
    </r>
  </si>
  <si>
    <r>
      <t>Regulator output current I</t>
    </r>
    <r>
      <rPr>
        <sz val="9"/>
        <color theme="1"/>
        <rFont val="Calibri"/>
        <family val="2"/>
        <scheme val="minor"/>
      </rPr>
      <t>a</t>
    </r>
  </si>
  <si>
    <r>
      <t>Transformer sec. no load voltage U</t>
    </r>
    <r>
      <rPr>
        <sz val="9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@ nom. mains voltage</t>
    </r>
  </si>
  <si>
    <r>
      <t>Transformer sec. internal resistance R</t>
    </r>
    <r>
      <rPr>
        <sz val="9"/>
        <color theme="1"/>
        <rFont val="Calibri"/>
        <family val="2"/>
        <scheme val="minor"/>
      </rPr>
      <t>i</t>
    </r>
  </si>
  <si>
    <r>
      <t>Total output load resistance R</t>
    </r>
    <r>
      <rPr>
        <sz val="9"/>
        <color theme="1"/>
        <rFont val="Calibri"/>
        <family val="2"/>
        <scheme val="minor"/>
      </rPr>
      <t>v</t>
    </r>
  </si>
  <si>
    <r>
      <t>Rectifier diode power dissipation P</t>
    </r>
    <r>
      <rPr>
        <sz val="9"/>
        <color theme="1"/>
        <rFont val="Calibri"/>
        <family val="2"/>
        <scheme val="minor"/>
      </rPr>
      <t>D</t>
    </r>
  </si>
  <si>
    <r>
      <t>Rectifier reverse recovery max. voltage U</t>
    </r>
    <r>
      <rPr>
        <sz val="9"/>
        <color theme="1"/>
        <rFont val="Calibri"/>
        <family val="2"/>
        <scheme val="minor"/>
      </rPr>
      <t>RMM</t>
    </r>
  </si>
  <si>
    <r>
      <t>Hum peak peak to peak voltage U</t>
    </r>
    <r>
      <rPr>
        <sz val="9"/>
        <color theme="1"/>
        <rFont val="Calibri"/>
        <family val="2"/>
        <scheme val="minor"/>
      </rPr>
      <t>BR SS</t>
    </r>
  </si>
  <si>
    <r>
      <t>Recifier diode drop voltage U</t>
    </r>
    <r>
      <rPr>
        <sz val="9"/>
        <color theme="1"/>
        <rFont val="Calibri"/>
        <family val="2"/>
        <scheme val="minor"/>
      </rPr>
      <t>D</t>
    </r>
  </si>
  <si>
    <r>
      <t>Transformer nominal power P</t>
    </r>
    <r>
      <rPr>
        <sz val="9"/>
        <color theme="1"/>
        <rFont val="Calibri"/>
        <family val="2"/>
        <scheme val="minor"/>
      </rPr>
      <t>N</t>
    </r>
  </si>
  <si>
    <r>
      <t>Transformer nominal voltage U</t>
    </r>
    <r>
      <rPr>
        <sz val="9"/>
        <color theme="1"/>
        <rFont val="Calibri"/>
        <family val="2"/>
        <scheme val="minor"/>
      </rPr>
      <t>N</t>
    </r>
  </si>
  <si>
    <r>
      <t>Transformer nominal current I</t>
    </r>
    <r>
      <rPr>
        <sz val="9"/>
        <color theme="1"/>
        <rFont val="Calibri"/>
        <family val="2"/>
        <scheme val="minor"/>
      </rPr>
      <t>N</t>
    </r>
  </si>
  <si>
    <r>
      <t>Transformer loss factor f</t>
    </r>
    <r>
      <rPr>
        <sz val="9"/>
        <color theme="1"/>
        <rFont val="Calibri"/>
        <family val="2"/>
        <scheme val="minor"/>
      </rPr>
      <t>v</t>
    </r>
  </si>
  <si>
    <r>
      <t>Mains frequency f</t>
    </r>
    <r>
      <rPr>
        <sz val="9"/>
        <color theme="1"/>
        <rFont val="Calibri"/>
        <family val="2"/>
        <scheme val="minor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</si>
</sst>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00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3" borderId="1" xfId="0" applyFill="1" applyBorder="1"/>
    <xf numFmtId="2" fontId="0" fillId="3" borderId="1" xfId="0" applyNumberFormat="1" applyFill="1" applyBorder="1"/>
    <xf numFmtId="0" fontId="2" fillId="0" borderId="0" xfId="0" applyFont="1"/>
    <xf numFmtId="0" fontId="0" fillId="0" borderId="0" xfId="0" applyFont="1"/>
    <xf numFmtId="0" fontId="0" fillId="0" borderId="2" xfId="0" applyFill="1" applyBorder="1"/>
    <xf numFmtId="0" fontId="0" fillId="0" borderId="0" xfId="0" applyFill="1" applyBorder="1"/>
    <xf numFmtId="2" fontId="0" fillId="2" borderId="1" xfId="0" applyNumberFormat="1" applyFill="1" applyBorder="1" applyProtection="1">
      <protection locked="0"/>
    </xf>
    <xf numFmtId="0" fontId="3" fillId="0" borderId="0" xfId="0" applyFont="1"/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Border="1" applyAlignment="1">
      <alignment vertical="center" wrapText="1"/>
    </xf>
    <xf numFmtId="49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4" fillId="3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 applyProtection="1">
      <alignment vertical="center" wrapText="1"/>
      <protection locked="0"/>
    </xf>
    <xf numFmtId="0" fontId="7" fillId="4" borderId="0" xfId="0" applyFont="1" applyFill="1" applyAlignment="1">
      <alignment vertical="center"/>
    </xf>
    <xf numFmtId="0" fontId="8" fillId="4" borderId="0" xfId="0" applyFont="1" applyFill="1"/>
    <xf numFmtId="2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7" fillId="4" borderId="4" xfId="0" applyFont="1" applyFill="1" applyBorder="1" applyAlignment="1">
      <alignment vertical="center"/>
    </xf>
    <xf numFmtId="0" fontId="0" fillId="4" borderId="6" xfId="0" applyFill="1" applyBorder="1"/>
    <xf numFmtId="0" fontId="8" fillId="4" borderId="5" xfId="0" applyFont="1" applyFill="1" applyBorder="1"/>
    <xf numFmtId="4" fontId="0" fillId="2" borderId="1" xfId="0" applyNumberFormat="1" applyFill="1" applyBorder="1" applyProtection="1">
      <protection locked="0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Protection="1">
      <protection locked="0"/>
    </xf>
    <xf numFmtId="165" fontId="0" fillId="0" borderId="0" xfId="0" applyNumberFormat="1" applyFill="1" applyBorder="1"/>
    <xf numFmtId="2" fontId="8" fillId="0" borderId="0" xfId="0" applyNumberFormat="1" applyFont="1" applyFill="1" applyBorder="1" applyProtection="1">
      <protection locked="0"/>
    </xf>
    <xf numFmtId="2" fontId="0" fillId="0" borderId="0" xfId="0" applyNumberFormat="1" applyFill="1" applyBorder="1"/>
    <xf numFmtId="0" fontId="0" fillId="0" borderId="0" xfId="0" applyProtection="1"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right"/>
    </xf>
  </cellXfs>
  <cellStyles count="1">
    <cellStyle name="Standard" xfId="0" builtinId="0"/>
  </cellStyles>
  <dxfs count="12"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581025</xdr:colOff>
          <xdr:row>1</xdr:row>
          <xdr:rowOff>1371600</xdr:rowOff>
        </xdr:to>
        <xdr:sp macro="" textlink="">
          <xdr:nvSpPr>
            <xdr:cNvPr id="14344" name="Object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38100</xdr:colOff>
          <xdr:row>1</xdr:row>
          <xdr:rowOff>1762125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"/>
  <sheetViews>
    <sheetView showGridLines="0" zoomScale="120" zoomScaleNormal="120" workbookViewId="0">
      <pane ySplit="2" topLeftCell="A3" activePane="bottomLeft" state="frozen"/>
      <selection pane="bottomLeft" activeCell="J31" sqref="J31"/>
    </sheetView>
  </sheetViews>
  <sheetFormatPr baseColWidth="10" defaultRowHeight="15" x14ac:dyDescent="0.25"/>
  <cols>
    <col min="1" max="1" width="52.5703125" customWidth="1"/>
    <col min="3" max="3" width="9.140625" customWidth="1"/>
    <col min="4" max="4" width="7.7109375" customWidth="1"/>
    <col min="5" max="5" width="6.5703125" customWidth="1"/>
    <col min="6" max="6" width="4.28515625" customWidth="1"/>
    <col min="7" max="7" width="11.28515625" customWidth="1"/>
    <col min="8" max="8" width="8.42578125" customWidth="1"/>
  </cols>
  <sheetData>
    <row r="1" spans="1:6" ht="18" customHeight="1" x14ac:dyDescent="0.25">
      <c r="A1" s="1" t="s">
        <v>53</v>
      </c>
      <c r="F1" s="13" t="s">
        <v>78</v>
      </c>
    </row>
    <row r="2" spans="1:6" ht="109.5" customHeight="1" x14ac:dyDescent="0.25"/>
    <row r="3" spans="1:6" ht="17.25" customHeight="1" x14ac:dyDescent="0.25">
      <c r="A3" s="24" t="s">
        <v>55</v>
      </c>
      <c r="B3" s="26"/>
      <c r="C3" s="25"/>
      <c r="D3" s="22"/>
      <c r="E3" s="22"/>
      <c r="F3" s="23" t="s">
        <v>75</v>
      </c>
    </row>
    <row r="4" spans="1:6" ht="15" customHeight="1" x14ac:dyDescent="0.25">
      <c r="A4" s="35" t="s">
        <v>76</v>
      </c>
      <c r="B4" s="36"/>
      <c r="C4" s="36"/>
      <c r="D4" s="36"/>
      <c r="E4" s="36"/>
      <c r="F4" s="37"/>
    </row>
    <row r="5" spans="1:6" x14ac:dyDescent="0.25">
      <c r="A5" s="1" t="s">
        <v>5</v>
      </c>
    </row>
    <row r="6" spans="1:6" x14ac:dyDescent="0.25">
      <c r="A6" s="5" t="s">
        <v>6</v>
      </c>
      <c r="B6" s="14" t="s">
        <v>19</v>
      </c>
      <c r="C6" s="34" t="s">
        <v>1</v>
      </c>
      <c r="D6" s="38"/>
      <c r="E6" s="38"/>
      <c r="F6" s="7"/>
    </row>
    <row r="7" spans="1:6" x14ac:dyDescent="0.25">
      <c r="A7" t="s">
        <v>91</v>
      </c>
      <c r="B7" s="15">
        <v>16</v>
      </c>
      <c r="C7" t="s">
        <v>0</v>
      </c>
      <c r="D7" s="28"/>
      <c r="E7" s="29"/>
      <c r="F7" s="7"/>
    </row>
    <row r="8" spans="1:6" x14ac:dyDescent="0.25">
      <c r="A8" t="s">
        <v>92</v>
      </c>
      <c r="B8" s="15">
        <v>9</v>
      </c>
      <c r="C8" t="s">
        <v>12</v>
      </c>
      <c r="D8" s="7"/>
      <c r="E8" s="7"/>
      <c r="F8" s="7"/>
    </row>
    <row r="9" spans="1:6" x14ac:dyDescent="0.25">
      <c r="A9" t="s">
        <v>93</v>
      </c>
      <c r="B9" s="15">
        <v>1.7769999999999999</v>
      </c>
      <c r="C9" t="s">
        <v>13</v>
      </c>
      <c r="D9" s="7"/>
      <c r="E9" s="7"/>
      <c r="F9" s="7"/>
    </row>
    <row r="10" spans="1:6" x14ac:dyDescent="0.25">
      <c r="A10" t="s">
        <v>94</v>
      </c>
      <c r="B10" s="15">
        <v>1.24</v>
      </c>
      <c r="D10" s="7"/>
      <c r="E10" s="7"/>
      <c r="F10" s="7"/>
    </row>
    <row r="11" spans="1:6" x14ac:dyDescent="0.25">
      <c r="A11" t="s">
        <v>95</v>
      </c>
      <c r="B11" s="15">
        <v>50</v>
      </c>
      <c r="C11" t="s">
        <v>16</v>
      </c>
      <c r="D11" s="7"/>
      <c r="E11" s="7"/>
      <c r="F11" s="7"/>
    </row>
    <row r="12" spans="1:6" x14ac:dyDescent="0.25">
      <c r="A12" t="s">
        <v>71</v>
      </c>
      <c r="B12" s="15">
        <v>10</v>
      </c>
      <c r="C12" t="s">
        <v>48</v>
      </c>
      <c r="D12" s="7"/>
      <c r="E12" s="30"/>
      <c r="F12" s="7"/>
    </row>
    <row r="13" spans="1:6" x14ac:dyDescent="0.25">
      <c r="A13" t="s">
        <v>90</v>
      </c>
      <c r="B13" s="8">
        <v>0.9</v>
      </c>
      <c r="C13" t="s">
        <v>14</v>
      </c>
      <c r="D13" s="7"/>
      <c r="E13" s="7"/>
      <c r="F13" s="7"/>
    </row>
    <row r="14" spans="1:6" x14ac:dyDescent="0.25">
      <c r="A14" t="s">
        <v>52</v>
      </c>
      <c r="B14" s="8">
        <v>1.2</v>
      </c>
      <c r="D14" s="7"/>
      <c r="E14" s="7"/>
      <c r="F14" s="7"/>
    </row>
    <row r="15" spans="1:6" x14ac:dyDescent="0.25">
      <c r="A15" t="s">
        <v>80</v>
      </c>
      <c r="B15" s="27">
        <v>2200</v>
      </c>
      <c r="C15" t="s">
        <v>18</v>
      </c>
      <c r="D15" s="7"/>
      <c r="E15" s="31"/>
      <c r="F15" s="7"/>
    </row>
    <row r="16" spans="1:6" x14ac:dyDescent="0.25">
      <c r="A16" t="s">
        <v>7</v>
      </c>
      <c r="B16" s="14" t="s">
        <v>8</v>
      </c>
      <c r="C16" s="34" t="s">
        <v>9</v>
      </c>
      <c r="D16" s="7"/>
      <c r="E16" s="7"/>
      <c r="F16" s="7"/>
    </row>
    <row r="17" spans="1:7" x14ac:dyDescent="0.25">
      <c r="A17" t="s">
        <v>81</v>
      </c>
      <c r="B17" s="15">
        <v>2.5</v>
      </c>
      <c r="C17" t="s">
        <v>14</v>
      </c>
      <c r="D17" s="7"/>
      <c r="E17" s="7"/>
      <c r="F17" s="7"/>
    </row>
    <row r="18" spans="1:7" x14ac:dyDescent="0.25">
      <c r="A18" t="s">
        <v>10</v>
      </c>
      <c r="B18" s="16">
        <v>0.01</v>
      </c>
      <c r="C18" t="s">
        <v>56</v>
      </c>
      <c r="D18" s="7"/>
      <c r="E18" s="7"/>
      <c r="F18" s="7"/>
    </row>
    <row r="19" spans="1:7" x14ac:dyDescent="0.25">
      <c r="A19" t="s">
        <v>82</v>
      </c>
      <c r="B19" s="8">
        <v>5</v>
      </c>
      <c r="C19" t="s">
        <v>14</v>
      </c>
      <c r="D19" s="7"/>
      <c r="E19" s="32"/>
      <c r="F19" s="7"/>
    </row>
    <row r="20" spans="1:7" x14ac:dyDescent="0.25">
      <c r="A20" t="s">
        <v>83</v>
      </c>
      <c r="B20" s="8">
        <v>0.5</v>
      </c>
      <c r="C20" t="s">
        <v>56</v>
      </c>
      <c r="D20" s="7"/>
      <c r="E20" s="32"/>
      <c r="F20" s="7"/>
    </row>
    <row r="21" spans="1:7" ht="7.5" customHeight="1" x14ac:dyDescent="0.25">
      <c r="B21" s="6"/>
      <c r="E21" s="21"/>
    </row>
    <row r="22" spans="1:7" x14ac:dyDescent="0.25">
      <c r="A22" s="1" t="s">
        <v>11</v>
      </c>
      <c r="B22" s="7"/>
      <c r="D22" t="s">
        <v>40</v>
      </c>
      <c r="E22" s="21"/>
    </row>
    <row r="23" spans="1:7" x14ac:dyDescent="0.25">
      <c r="A23" t="s">
        <v>84</v>
      </c>
      <c r="B23" s="2">
        <f>B8*B10</f>
        <v>11.16</v>
      </c>
      <c r="C23" t="s">
        <v>12</v>
      </c>
      <c r="D23" s="12" t="s">
        <v>43</v>
      </c>
      <c r="E23" s="32"/>
    </row>
    <row r="24" spans="1:7" x14ac:dyDescent="0.25">
      <c r="A24" t="s">
        <v>85</v>
      </c>
      <c r="B24" s="3">
        <f>B8*(B10-1)/B9</f>
        <v>1.2155317951603828</v>
      </c>
      <c r="C24" s="4" t="s">
        <v>4</v>
      </c>
      <c r="D24" s="12" t="s">
        <v>41</v>
      </c>
      <c r="E24" s="32"/>
    </row>
    <row r="25" spans="1:7" x14ac:dyDescent="0.25">
      <c r="A25" t="s">
        <v>86</v>
      </c>
      <c r="B25" s="3">
        <f>B19/(B20+B18)</f>
        <v>9.8039215686274517</v>
      </c>
      <c r="C25" s="4" t="s">
        <v>4</v>
      </c>
      <c r="D25" s="12" t="s">
        <v>42</v>
      </c>
      <c r="E25" s="32"/>
    </row>
    <row r="26" spans="1:7" x14ac:dyDescent="0.25">
      <c r="A26" t="s">
        <v>79</v>
      </c>
      <c r="B26" s="3">
        <f>SQRT(2)*B23-2*B13</f>
        <v>13.982623356083741</v>
      </c>
      <c r="C26" t="s">
        <v>14</v>
      </c>
      <c r="D26" s="12" t="s">
        <v>77</v>
      </c>
      <c r="E26" s="32"/>
    </row>
    <row r="27" spans="1:7" x14ac:dyDescent="0.25">
      <c r="A27" t="str">
        <f>"No load Output peak voltage UCL0 @ "&amp;B12&amp;"% undervoltage"</f>
        <v>No load Output peak voltage UCL0 @ 10% undervoltage</v>
      </c>
      <c r="B27" s="3">
        <f>(1-0.01*B12)*SQRT(2)*B23-2*B13</f>
        <v>12.404361020475369</v>
      </c>
      <c r="C27" t="s">
        <v>14</v>
      </c>
      <c r="D27" s="12" t="s">
        <v>72</v>
      </c>
      <c r="E27" s="32"/>
    </row>
    <row r="28" spans="1:7" x14ac:dyDescent="0.25">
      <c r="A28" t="s">
        <v>73</v>
      </c>
      <c r="B28" s="3">
        <f>(1+0.01*B12)*SQRT(2)*B23-2*B13</f>
        <v>15.560885691692118</v>
      </c>
      <c r="C28" t="s">
        <v>14</v>
      </c>
      <c r="D28" s="12" t="s">
        <v>74</v>
      </c>
      <c r="E28" s="33"/>
    </row>
    <row r="29" spans="1:7" x14ac:dyDescent="0.25">
      <c r="A29" t="str">
        <f>"Output voltage UCLꝏ @ "&amp;FIXED(B20,2)&amp;"A load, nom. mains voltage"</f>
        <v>Output voltage UCLꝏ @ 0,50A load, nom. mains voltage</v>
      </c>
      <c r="B29" s="3">
        <f>B26*(1-SQRT(B24/(2*B25)))</f>
        <v>10.501199434439979</v>
      </c>
      <c r="C29" t="s">
        <v>14</v>
      </c>
      <c r="D29" s="12" t="s">
        <v>44</v>
      </c>
      <c r="E29" s="32"/>
    </row>
    <row r="30" spans="1:7" x14ac:dyDescent="0.25">
      <c r="A30" t="str">
        <f>"Transformer DC power @ "&amp;FIXED(B20,2)&amp;"A load, nom. mains voltage"</f>
        <v>Transformer DC power @ 0,50A load, nom. mains voltage</v>
      </c>
      <c r="B30" s="3">
        <f>B14*B20*(B29+2*B13)</f>
        <v>7.3807196606639875</v>
      </c>
      <c r="C30" t="s">
        <v>4</v>
      </c>
      <c r="D30" s="12" t="s">
        <v>45</v>
      </c>
      <c r="E30" s="7"/>
      <c r="G30" s="21"/>
    </row>
    <row r="31" spans="1:7" x14ac:dyDescent="0.25">
      <c r="A31" t="s">
        <v>87</v>
      </c>
      <c r="B31" s="3">
        <f>0.5*B13*B20</f>
        <v>0.22500000000000001</v>
      </c>
      <c r="C31" t="s">
        <v>4</v>
      </c>
      <c r="D31" s="12" t="s">
        <v>46</v>
      </c>
      <c r="G31" s="21"/>
    </row>
    <row r="32" spans="1:7" x14ac:dyDescent="0.25">
      <c r="A32" t="s">
        <v>15</v>
      </c>
      <c r="B32" s="3">
        <f>B26/SQRT(2*B24*B25)</f>
        <v>2.8641158836856322</v>
      </c>
      <c r="C32" t="s">
        <v>2</v>
      </c>
      <c r="D32" s="12" t="s">
        <v>47</v>
      </c>
      <c r="G32" s="21"/>
    </row>
    <row r="33" spans="1:7" x14ac:dyDescent="0.25">
      <c r="A33" t="s">
        <v>88</v>
      </c>
      <c r="B33" s="3">
        <f>2*SQRT(2)*B8*(1+0.01*B12)</f>
        <v>28.001428534987287</v>
      </c>
      <c r="C33" t="s">
        <v>3</v>
      </c>
      <c r="D33" s="12" t="s">
        <v>49</v>
      </c>
      <c r="G33" s="21"/>
    </row>
    <row r="34" spans="1:7" x14ac:dyDescent="0.25">
      <c r="A34" t="s">
        <v>89</v>
      </c>
      <c r="B34" s="3">
        <f>B20*(1-POWER(B24/(2*B25),0.25))/(2*B15*0.000001*B11)</f>
        <v>1.1386792430331496</v>
      </c>
      <c r="C34" t="s">
        <v>17</v>
      </c>
      <c r="D34" s="12" t="s">
        <v>50</v>
      </c>
      <c r="G34" s="21"/>
    </row>
    <row r="35" spans="1:7" x14ac:dyDescent="0.25">
      <c r="A35" t="str">
        <f>"Minimum regulator input voltage UCL @ "&amp;B12&amp;"% undervoltage"</f>
        <v>Minimum regulator input voltage UCL @ 10% undervoltage</v>
      </c>
      <c r="B35" s="3">
        <f>(1-0.01*B12)*B29-2/3*B34</f>
        <v>8.6919599956405484</v>
      </c>
      <c r="C35" t="s">
        <v>3</v>
      </c>
      <c r="D35" s="12" t="s">
        <v>51</v>
      </c>
      <c r="G35" s="21"/>
    </row>
    <row r="36" spans="1:7" x14ac:dyDescent="0.25">
      <c r="G36" s="21"/>
    </row>
    <row r="37" spans="1:7" x14ac:dyDescent="0.25">
      <c r="A37" s="1" t="str">
        <f>"Heatsink for "&amp;B16&amp;" regulator, nom. power dissipation"</f>
        <v>Heatsink for LM317 regulator, nom. power dissipation</v>
      </c>
      <c r="B37" s="3">
        <f>(B29-B19)*B20</f>
        <v>2.7505997172199894</v>
      </c>
      <c r="C37" t="s">
        <v>58</v>
      </c>
      <c r="G37" s="21"/>
    </row>
    <row r="38" spans="1:7" x14ac:dyDescent="0.25">
      <c r="A38" s="5" t="s">
        <v>38</v>
      </c>
      <c r="B38" s="8">
        <v>25</v>
      </c>
      <c r="C38" t="s">
        <v>32</v>
      </c>
      <c r="G38" s="21"/>
    </row>
    <row r="39" spans="1:7" x14ac:dyDescent="0.25">
      <c r="A39" t="str">
        <f>B16&amp;" Max. junction temperature Tj"</f>
        <v>LM317 Max. junction temperature Tj</v>
      </c>
      <c r="B39" s="8">
        <v>125</v>
      </c>
      <c r="C39" t="s">
        <v>32</v>
      </c>
      <c r="G39" s="21"/>
    </row>
    <row r="40" spans="1:7" x14ac:dyDescent="0.25">
      <c r="A40" t="str">
        <f>B16&amp;" Thermal Resistance Junction-Case Rth j-c"</f>
        <v>LM317 Thermal Resistance Junction-Case Rth j-c</v>
      </c>
      <c r="B40" s="18">
        <v>5</v>
      </c>
      <c r="C40" t="s">
        <v>34</v>
      </c>
      <c r="G40" s="21"/>
    </row>
    <row r="41" spans="1:7" x14ac:dyDescent="0.25">
      <c r="A41" t="s">
        <v>69</v>
      </c>
      <c r="B41" s="8">
        <v>1.2</v>
      </c>
      <c r="C41" t="s">
        <v>34</v>
      </c>
      <c r="G41" s="21"/>
    </row>
    <row r="42" spans="1:7" x14ac:dyDescent="0.25">
      <c r="A42" t="s">
        <v>70</v>
      </c>
      <c r="B42" s="3">
        <f>(B39-B38)/B37-B40-B41</f>
        <v>30.155707947599605</v>
      </c>
      <c r="C42" t="s">
        <v>34</v>
      </c>
      <c r="D42" s="12" t="s">
        <v>62</v>
      </c>
      <c r="E42" t="s">
        <v>60</v>
      </c>
      <c r="G42" s="21"/>
    </row>
    <row r="43" spans="1:7" x14ac:dyDescent="0.25">
      <c r="A43" t="s">
        <v>59</v>
      </c>
      <c r="B43" s="3">
        <f>B38+B42*B37</f>
        <v>107.94628175323606</v>
      </c>
      <c r="C43" t="s">
        <v>32</v>
      </c>
      <c r="D43" s="12" t="s">
        <v>63</v>
      </c>
      <c r="E43" s="15">
        <v>60</v>
      </c>
      <c r="F43" t="s">
        <v>32</v>
      </c>
      <c r="G43" s="21"/>
    </row>
    <row r="44" spans="1:7" x14ac:dyDescent="0.25">
      <c r="A44" t="s">
        <v>61</v>
      </c>
      <c r="B44" s="8">
        <v>11</v>
      </c>
      <c r="C44" t="s">
        <v>34</v>
      </c>
      <c r="D44" s="12"/>
      <c r="G44" s="21"/>
    </row>
    <row r="45" spans="1:7" x14ac:dyDescent="0.25">
      <c r="A45" t="s">
        <v>59</v>
      </c>
      <c r="B45" s="17">
        <f>B38+B44*B37</f>
        <v>55.256596889419882</v>
      </c>
      <c r="C45" t="s">
        <v>32</v>
      </c>
      <c r="D45" s="12" t="s">
        <v>63</v>
      </c>
      <c r="E45" s="32"/>
    </row>
  </sheetData>
  <sheetProtection sheet="1" objects="1" scenarios="1"/>
  <mergeCells count="2">
    <mergeCell ref="A4:F4"/>
    <mergeCell ref="D6:E6"/>
  </mergeCells>
  <conditionalFormatting sqref="B30">
    <cfRule type="cellIs" dxfId="11" priority="7" operator="lessThan">
      <formula>$B$7</formula>
    </cfRule>
    <cfRule type="cellIs" dxfId="10" priority="8" operator="greaterThanOrEqual">
      <formula>$B$7</formula>
    </cfRule>
  </conditionalFormatting>
  <conditionalFormatting sqref="B35">
    <cfRule type="cellIs" dxfId="9" priority="5" operator="greaterThan">
      <formula>$B$19+$B$17</formula>
    </cfRule>
    <cfRule type="cellIs" dxfId="8" priority="6" operator="lessThanOrEqual">
      <formula>$B$19+$B$17</formula>
    </cfRule>
  </conditionalFormatting>
  <conditionalFormatting sqref="B43">
    <cfRule type="cellIs" dxfId="7" priority="3" operator="lessThan">
      <formula>$E$43</formula>
    </cfRule>
    <cfRule type="cellIs" dxfId="6" priority="4" operator="greaterThanOrEqual">
      <formula>$E$43</formula>
    </cfRule>
  </conditionalFormatting>
  <conditionalFormatting sqref="B45">
    <cfRule type="cellIs" dxfId="5" priority="1" operator="lessThan">
      <formula>$E$43</formula>
    </cfRule>
    <cfRule type="cellIs" dxfId="4" priority="2" operator="greaterThanOrEqual">
      <formula>$E$43</formula>
    </cfRule>
  </conditionalFormatting>
  <pageMargins left="0.70866141732283472" right="0.31496062992125984" top="0.59055118110236227" bottom="0.59055118110236227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14344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581025</xdr:colOff>
                <xdr:row>1</xdr:row>
                <xdr:rowOff>1371600</xdr:rowOff>
              </to>
            </anchor>
          </objectPr>
        </oleObject>
      </mc:Choice>
      <mc:Fallback>
        <oleObject progId="Visio.Drawing.6" shapeId="1434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showGridLines="0" tabSelected="1" zoomScale="120" zoomScaleNormal="120" workbookViewId="0">
      <pane ySplit="2" topLeftCell="A3" activePane="bottomLeft" state="frozen"/>
      <selection pane="bottomLeft" activeCell="D24" sqref="D24"/>
    </sheetView>
  </sheetViews>
  <sheetFormatPr baseColWidth="10" defaultRowHeight="15" x14ac:dyDescent="0.25"/>
  <cols>
    <col min="1" max="1" width="34" customWidth="1"/>
    <col min="2" max="2" width="10.85546875" customWidth="1"/>
    <col min="4" max="4" width="7.42578125" customWidth="1"/>
  </cols>
  <sheetData>
    <row r="1" spans="1:6" x14ac:dyDescent="0.25">
      <c r="A1" s="1" t="s">
        <v>20</v>
      </c>
      <c r="F1" s="13" t="s">
        <v>54</v>
      </c>
    </row>
    <row r="2" spans="1:6" ht="139.5" customHeight="1" x14ac:dyDescent="0.25"/>
    <row r="3" spans="1:6" ht="21" customHeight="1" x14ac:dyDescent="0.25">
      <c r="A3" s="19" t="s">
        <v>55</v>
      </c>
      <c r="B3" s="20"/>
      <c r="C3" s="20"/>
    </row>
    <row r="4" spans="1:6" x14ac:dyDescent="0.25">
      <c r="A4" s="1" t="s">
        <v>21</v>
      </c>
      <c r="B4" s="1"/>
    </row>
    <row r="5" spans="1:6" x14ac:dyDescent="0.25">
      <c r="A5" t="s">
        <v>22</v>
      </c>
      <c r="B5" t="s">
        <v>23</v>
      </c>
      <c r="C5" s="8">
        <v>12</v>
      </c>
      <c r="D5" t="s">
        <v>3</v>
      </c>
      <c r="E5" s="9"/>
    </row>
    <row r="6" spans="1:6" x14ac:dyDescent="0.25">
      <c r="A6" t="s">
        <v>24</v>
      </c>
      <c r="B6" t="s">
        <v>25</v>
      </c>
      <c r="C6" s="8">
        <v>5</v>
      </c>
      <c r="D6" t="s">
        <v>3</v>
      </c>
    </row>
    <row r="7" spans="1:6" x14ac:dyDescent="0.25">
      <c r="A7" t="s">
        <v>26</v>
      </c>
      <c r="B7" t="s">
        <v>27</v>
      </c>
      <c r="C7" s="8">
        <v>0.5</v>
      </c>
      <c r="D7" t="s">
        <v>2</v>
      </c>
    </row>
    <row r="8" spans="1:6" x14ac:dyDescent="0.25">
      <c r="A8" t="s">
        <v>7</v>
      </c>
      <c r="C8" s="10" t="s">
        <v>8</v>
      </c>
    </row>
    <row r="9" spans="1:6" x14ac:dyDescent="0.25">
      <c r="A9" t="s">
        <v>30</v>
      </c>
      <c r="B9" t="s">
        <v>31</v>
      </c>
      <c r="C9" s="8">
        <v>110</v>
      </c>
      <c r="D9" t="s">
        <v>32</v>
      </c>
    </row>
    <row r="10" spans="1:6" x14ac:dyDescent="0.25">
      <c r="A10" t="s">
        <v>33</v>
      </c>
      <c r="B10" s="11" t="s">
        <v>68</v>
      </c>
      <c r="C10" s="8">
        <v>5</v>
      </c>
      <c r="D10" t="s">
        <v>34</v>
      </c>
    </row>
    <row r="11" spans="1:6" x14ac:dyDescent="0.25">
      <c r="A11" t="s">
        <v>38</v>
      </c>
      <c r="B11" t="s">
        <v>39</v>
      </c>
      <c r="C11" s="8">
        <v>30</v>
      </c>
      <c r="D11" t="s">
        <v>32</v>
      </c>
    </row>
    <row r="12" spans="1:6" x14ac:dyDescent="0.25">
      <c r="A12" t="s">
        <v>35</v>
      </c>
      <c r="B12" t="s">
        <v>67</v>
      </c>
      <c r="C12" s="8">
        <v>0.5</v>
      </c>
      <c r="D12" t="s">
        <v>34</v>
      </c>
    </row>
    <row r="13" spans="1:6" x14ac:dyDescent="0.25">
      <c r="A13" t="s">
        <v>28</v>
      </c>
      <c r="B13" t="s">
        <v>29</v>
      </c>
      <c r="C13" s="3">
        <f>(C5-C6)*C7</f>
        <v>3.5</v>
      </c>
      <c r="D13" t="s">
        <v>4</v>
      </c>
    </row>
    <row r="14" spans="1:6" x14ac:dyDescent="0.25">
      <c r="A14" t="s">
        <v>57</v>
      </c>
      <c r="B14" t="s">
        <v>66</v>
      </c>
      <c r="C14" s="3">
        <f>(C9-C11)/C13-C10-C12</f>
        <v>17.357142857142858</v>
      </c>
      <c r="D14" t="s">
        <v>34</v>
      </c>
      <c r="E14" t="s">
        <v>60</v>
      </c>
    </row>
    <row r="15" spans="1:6" x14ac:dyDescent="0.25">
      <c r="A15" t="s">
        <v>65</v>
      </c>
      <c r="B15" t="s">
        <v>37</v>
      </c>
      <c r="C15" s="2">
        <f>C11+C13*C14</f>
        <v>90.75</v>
      </c>
      <c r="D15" t="s">
        <v>32</v>
      </c>
      <c r="E15" s="8">
        <v>60</v>
      </c>
      <c r="F15" t="s">
        <v>32</v>
      </c>
    </row>
    <row r="16" spans="1:6" x14ac:dyDescent="0.25">
      <c r="A16" t="s">
        <v>64</v>
      </c>
      <c r="B16" t="s">
        <v>66</v>
      </c>
      <c r="C16" s="15">
        <v>7</v>
      </c>
      <c r="D16" t="s">
        <v>34</v>
      </c>
    </row>
    <row r="17" spans="1:4" x14ac:dyDescent="0.25">
      <c r="A17" t="s">
        <v>36</v>
      </c>
      <c r="B17" t="s">
        <v>37</v>
      </c>
      <c r="C17" s="2">
        <f>C11+C13*C16</f>
        <v>54.5</v>
      </c>
      <c r="D17" t="s">
        <v>32</v>
      </c>
    </row>
  </sheetData>
  <sheetProtection sheet="1" objects="1" scenarios="1"/>
  <conditionalFormatting sqref="C15">
    <cfRule type="cellIs" dxfId="3" priority="3" operator="lessThan">
      <formula>$E$15</formula>
    </cfRule>
    <cfRule type="cellIs" dxfId="2" priority="4" operator="greaterThanOrEqual">
      <formula>$E$15</formula>
    </cfRule>
  </conditionalFormatting>
  <conditionalFormatting sqref="C17">
    <cfRule type="cellIs" dxfId="1" priority="1" operator="lessThan">
      <formula>$E$15</formula>
    </cfRule>
    <cfRule type="cellIs" dxfId="0" priority="2" operator="greaterThanOrEqual">
      <formula>$E$15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6145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38100</xdr:colOff>
                <xdr:row>1</xdr:row>
                <xdr:rowOff>1762125</xdr:rowOff>
              </to>
            </anchor>
          </objectPr>
        </oleObject>
      </mc:Choice>
      <mc:Fallback>
        <oleObject progId="Visio.Drawing.6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PSU_Calc</vt:lpstr>
      <vt:lpstr>Heatsink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</dc:creator>
  <cp:lastModifiedBy>GL</cp:lastModifiedBy>
  <cp:lastPrinted>2020-08-03T12:54:56Z</cp:lastPrinted>
  <dcterms:created xsi:type="dcterms:W3CDTF">2020-07-19T13:02:26Z</dcterms:created>
  <dcterms:modified xsi:type="dcterms:W3CDTF">2020-09-11T07:46:18Z</dcterms:modified>
</cp:coreProperties>
</file>