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checkCompatibility="1" defaultThemeVersion="124226"/>
  <bookViews>
    <workbookView xWindow="630" yWindow="630" windowWidth="9015" windowHeight="11190" activeTab="1"/>
  </bookViews>
  <sheets>
    <sheet name="Matching unbalanced" sheetId="3" r:id="rId1"/>
    <sheet name="Matching balanced" sheetId="6" r:id="rId2"/>
    <sheet name="Formula" sheetId="5" r:id="rId3"/>
  </sheets>
  <definedNames>
    <definedName name="_xlnm.Print_Area" localSheetId="2">Formula!$A$1:$L$25</definedName>
    <definedName name="_xlnm.Print_Area" localSheetId="1">'Matching balanced'!$A$1:$O$47</definedName>
    <definedName name="_xlnm.Print_Area" localSheetId="0">'Matching unbalanced'!$A$1:$O$47</definedName>
  </definedNames>
  <calcPr calcId="145621"/>
</workbook>
</file>

<file path=xl/calcChain.xml><?xml version="1.0" encoding="utf-8"?>
<calcChain xmlns="http://schemas.openxmlformats.org/spreadsheetml/2006/main">
  <c r="I11" i="6" l="1"/>
  <c r="I12" i="6"/>
  <c r="I10" i="6"/>
  <c r="N11" i="6" l="1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10" i="6"/>
  <c r="M12" i="6" l="1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11" i="6"/>
  <c r="M10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14" i="6"/>
  <c r="I13" i="6"/>
  <c r="Q47" i="6"/>
  <c r="G47" i="6"/>
  <c r="E47" i="6"/>
  <c r="D47" i="6"/>
  <c r="Y47" i="6" s="1"/>
  <c r="Q46" i="6"/>
  <c r="G46" i="6"/>
  <c r="E46" i="6"/>
  <c r="D46" i="6"/>
  <c r="V46" i="6" s="1"/>
  <c r="W45" i="6"/>
  <c r="V45" i="6"/>
  <c r="T45" i="6"/>
  <c r="R45" i="6"/>
  <c r="Q45" i="6"/>
  <c r="G45" i="6"/>
  <c r="F45" i="6"/>
  <c r="E45" i="6"/>
  <c r="D45" i="6"/>
  <c r="Y45" i="6" s="1"/>
  <c r="X44" i="6"/>
  <c r="W44" i="6"/>
  <c r="T44" i="6"/>
  <c r="Q44" i="6"/>
  <c r="G44" i="6"/>
  <c r="F44" i="6"/>
  <c r="E44" i="6"/>
  <c r="D44" i="6"/>
  <c r="V44" i="6" s="1"/>
  <c r="X43" i="6"/>
  <c r="T43" i="6"/>
  <c r="Q43" i="6"/>
  <c r="G43" i="6"/>
  <c r="E43" i="6"/>
  <c r="D43" i="6"/>
  <c r="V42" i="6"/>
  <c r="R42" i="6"/>
  <c r="Q42" i="6"/>
  <c r="G42" i="6"/>
  <c r="E42" i="6"/>
  <c r="D42" i="6"/>
  <c r="X41" i="6"/>
  <c r="W41" i="6"/>
  <c r="V41" i="6"/>
  <c r="T41" i="6"/>
  <c r="R41" i="6"/>
  <c r="Q41" i="6"/>
  <c r="O41" i="6"/>
  <c r="G41" i="6"/>
  <c r="F41" i="6"/>
  <c r="E41" i="6"/>
  <c r="D41" i="6"/>
  <c r="Y41" i="6" s="1"/>
  <c r="Y40" i="6"/>
  <c r="W40" i="6"/>
  <c r="T40" i="6"/>
  <c r="Q40" i="6"/>
  <c r="G40" i="6"/>
  <c r="F40" i="6"/>
  <c r="E40" i="6"/>
  <c r="D40" i="6"/>
  <c r="Q39" i="6"/>
  <c r="G39" i="6"/>
  <c r="E39" i="6"/>
  <c r="D39" i="6"/>
  <c r="T39" i="6" s="1"/>
  <c r="U39" i="6" s="1"/>
  <c r="Y38" i="6"/>
  <c r="R38" i="6"/>
  <c r="Q38" i="6"/>
  <c r="G38" i="6"/>
  <c r="E38" i="6"/>
  <c r="D38" i="6"/>
  <c r="X37" i="6"/>
  <c r="W37" i="6"/>
  <c r="V37" i="6"/>
  <c r="T37" i="6"/>
  <c r="S37" i="6"/>
  <c r="R37" i="6"/>
  <c r="Q37" i="6"/>
  <c r="K37" i="6"/>
  <c r="G37" i="6"/>
  <c r="F37" i="6"/>
  <c r="E37" i="6"/>
  <c r="D37" i="6"/>
  <c r="Y37" i="6" s="1"/>
  <c r="W36" i="6"/>
  <c r="Q36" i="6"/>
  <c r="X36" i="6" s="1"/>
  <c r="G36" i="6"/>
  <c r="F36" i="6"/>
  <c r="E36" i="6"/>
  <c r="D36" i="6"/>
  <c r="T35" i="6"/>
  <c r="R35" i="6"/>
  <c r="Q35" i="6"/>
  <c r="Y35" i="6" s="1"/>
  <c r="G35" i="6"/>
  <c r="E35" i="6"/>
  <c r="D35" i="6"/>
  <c r="Y34" i="6"/>
  <c r="V34" i="6"/>
  <c r="R34" i="6"/>
  <c r="S34" i="6" s="1"/>
  <c r="Q34" i="6"/>
  <c r="G34" i="6"/>
  <c r="F34" i="6"/>
  <c r="E34" i="6"/>
  <c r="D34" i="6"/>
  <c r="X33" i="6"/>
  <c r="W33" i="6"/>
  <c r="V33" i="6"/>
  <c r="T33" i="6"/>
  <c r="R33" i="6"/>
  <c r="Q33" i="6"/>
  <c r="G33" i="6"/>
  <c r="F33" i="6"/>
  <c r="E33" i="6"/>
  <c r="D33" i="6"/>
  <c r="Y33" i="6" s="1"/>
  <c r="Q32" i="6"/>
  <c r="G32" i="6"/>
  <c r="E32" i="6"/>
  <c r="D32" i="6"/>
  <c r="T32" i="6" s="1"/>
  <c r="U32" i="6" s="1"/>
  <c r="Q31" i="6"/>
  <c r="X31" i="6" s="1"/>
  <c r="G31" i="6"/>
  <c r="E31" i="6"/>
  <c r="D31" i="6"/>
  <c r="V31" i="6" s="1"/>
  <c r="R30" i="6"/>
  <c r="Q30" i="6"/>
  <c r="W30" i="6" s="1"/>
  <c r="G30" i="6"/>
  <c r="F30" i="6"/>
  <c r="E30" i="6"/>
  <c r="D30" i="6"/>
  <c r="X29" i="6"/>
  <c r="W29" i="6"/>
  <c r="V29" i="6"/>
  <c r="T29" i="6"/>
  <c r="R29" i="6"/>
  <c r="S29" i="6" s="1"/>
  <c r="Q29" i="6"/>
  <c r="G29" i="6"/>
  <c r="F29" i="6"/>
  <c r="E29" i="6"/>
  <c r="D29" i="6"/>
  <c r="Y29" i="6" s="1"/>
  <c r="Y28" i="6"/>
  <c r="T28" i="6"/>
  <c r="U28" i="6" s="1"/>
  <c r="Q28" i="6"/>
  <c r="G28" i="6"/>
  <c r="E28" i="6"/>
  <c r="D28" i="6"/>
  <c r="R27" i="6"/>
  <c r="Q27" i="6"/>
  <c r="W27" i="6" s="1"/>
  <c r="G27" i="6"/>
  <c r="F27" i="6"/>
  <c r="E27" i="6"/>
  <c r="D27" i="6"/>
  <c r="X26" i="6"/>
  <c r="W26" i="6"/>
  <c r="O26" i="6" s="1"/>
  <c r="V26" i="6"/>
  <c r="T26" i="6"/>
  <c r="R26" i="6"/>
  <c r="Q26" i="6"/>
  <c r="G26" i="6"/>
  <c r="F26" i="6"/>
  <c r="E26" i="6"/>
  <c r="D26" i="6"/>
  <c r="Y26" i="6" s="1"/>
  <c r="Q25" i="6"/>
  <c r="G25" i="6"/>
  <c r="E25" i="6"/>
  <c r="D25" i="6"/>
  <c r="X25" i="6" s="1"/>
  <c r="Q24" i="6"/>
  <c r="G24" i="6"/>
  <c r="E24" i="6"/>
  <c r="D24" i="6"/>
  <c r="Y24" i="6" s="1"/>
  <c r="R23" i="6"/>
  <c r="Q23" i="6"/>
  <c r="W23" i="6" s="1"/>
  <c r="G23" i="6"/>
  <c r="F23" i="6"/>
  <c r="E23" i="6"/>
  <c r="D23" i="6"/>
  <c r="X22" i="6"/>
  <c r="W22" i="6"/>
  <c r="V22" i="6"/>
  <c r="T22" i="6"/>
  <c r="R22" i="6"/>
  <c r="S22" i="6" s="1"/>
  <c r="K22" i="6" s="1"/>
  <c r="Q22" i="6"/>
  <c r="G22" i="6"/>
  <c r="F22" i="6"/>
  <c r="E22" i="6"/>
  <c r="D22" i="6"/>
  <c r="Y22" i="6" s="1"/>
  <c r="X21" i="6"/>
  <c r="Q21" i="6"/>
  <c r="G21" i="6"/>
  <c r="E21" i="6"/>
  <c r="D21" i="6"/>
  <c r="W21" i="6" s="1"/>
  <c r="Y20" i="6"/>
  <c r="T20" i="6"/>
  <c r="Q20" i="6"/>
  <c r="G20" i="6"/>
  <c r="E20" i="6"/>
  <c r="D20" i="6"/>
  <c r="X20" i="6" s="1"/>
  <c r="Q19" i="6"/>
  <c r="G19" i="6"/>
  <c r="E19" i="6"/>
  <c r="D19" i="6"/>
  <c r="W19" i="6" s="1"/>
  <c r="X18" i="6"/>
  <c r="W18" i="6"/>
  <c r="V18" i="6"/>
  <c r="T18" i="6"/>
  <c r="R18" i="6"/>
  <c r="Q18" i="6"/>
  <c r="G18" i="6"/>
  <c r="F18" i="6"/>
  <c r="E18" i="6"/>
  <c r="D18" i="6"/>
  <c r="Y18" i="6" s="1"/>
  <c r="X17" i="6"/>
  <c r="W17" i="6"/>
  <c r="T17" i="6"/>
  <c r="Q17" i="6"/>
  <c r="G17" i="6"/>
  <c r="F17" i="6"/>
  <c r="E17" i="6"/>
  <c r="D17" i="6"/>
  <c r="V17" i="6" s="1"/>
  <c r="Y16" i="6"/>
  <c r="X16" i="6"/>
  <c r="T16" i="6"/>
  <c r="Q16" i="6"/>
  <c r="G16" i="6"/>
  <c r="E16" i="6"/>
  <c r="D16" i="6"/>
  <c r="V16" i="6" s="1"/>
  <c r="Q15" i="6"/>
  <c r="G15" i="6"/>
  <c r="E15" i="6"/>
  <c r="D15" i="6"/>
  <c r="X14" i="6"/>
  <c r="W14" i="6"/>
  <c r="V14" i="6"/>
  <c r="O14" i="6" s="1"/>
  <c r="T14" i="6"/>
  <c r="R14" i="6"/>
  <c r="Q14" i="6"/>
  <c r="G14" i="6"/>
  <c r="F14" i="6"/>
  <c r="E14" i="6"/>
  <c r="D14" i="6"/>
  <c r="Y14" i="6" s="1"/>
  <c r="X13" i="6"/>
  <c r="W13" i="6"/>
  <c r="T13" i="6"/>
  <c r="Q13" i="6"/>
  <c r="G13" i="6"/>
  <c r="F13" i="6"/>
  <c r="E13" i="6"/>
  <c r="D13" i="6"/>
  <c r="Y13" i="6" s="1"/>
  <c r="X12" i="6"/>
  <c r="T12" i="6"/>
  <c r="Q12" i="6"/>
  <c r="G12" i="6"/>
  <c r="E12" i="6"/>
  <c r="D12" i="6"/>
  <c r="V12" i="6" s="1"/>
  <c r="Q11" i="6"/>
  <c r="G11" i="6"/>
  <c r="E11" i="6"/>
  <c r="D11" i="6"/>
  <c r="W11" i="6" s="1"/>
  <c r="X10" i="6"/>
  <c r="W10" i="6"/>
  <c r="V10" i="6"/>
  <c r="T10" i="6"/>
  <c r="R10" i="6"/>
  <c r="S10" i="6" s="1"/>
  <c r="Q10" i="6"/>
  <c r="G10" i="6"/>
  <c r="F10" i="6"/>
  <c r="E10" i="6"/>
  <c r="D10" i="6"/>
  <c r="Y10" i="6" s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10" i="3"/>
  <c r="D11" i="3"/>
  <c r="Y11" i="3"/>
  <c r="D12" i="3"/>
  <c r="D13" i="3"/>
  <c r="D14" i="3"/>
  <c r="D15" i="3"/>
  <c r="D16" i="3"/>
  <c r="X16" i="3"/>
  <c r="D17" i="3"/>
  <c r="D18" i="3"/>
  <c r="X18" i="3"/>
  <c r="D19" i="3"/>
  <c r="X19" i="3"/>
  <c r="D20" i="3"/>
  <c r="D21" i="3"/>
  <c r="D22" i="3"/>
  <c r="D23" i="3"/>
  <c r="D24" i="3"/>
  <c r="D25" i="3"/>
  <c r="D26" i="3"/>
  <c r="D27" i="3"/>
  <c r="D28" i="3"/>
  <c r="X28" i="3"/>
  <c r="D29" i="3"/>
  <c r="D30" i="3"/>
  <c r="T30" i="3"/>
  <c r="U30" i="3"/>
  <c r="D31" i="3"/>
  <c r="D32" i="3"/>
  <c r="V32" i="3"/>
  <c r="D33" i="3"/>
  <c r="D34" i="3"/>
  <c r="D35" i="3"/>
  <c r="D36" i="3"/>
  <c r="D37" i="3"/>
  <c r="D38" i="3"/>
  <c r="W38" i="3"/>
  <c r="D39" i="3"/>
  <c r="D40" i="3"/>
  <c r="W40" i="3"/>
  <c r="D41" i="3"/>
  <c r="D42" i="3"/>
  <c r="D43" i="3"/>
  <c r="X43" i="3"/>
  <c r="D44" i="3"/>
  <c r="D45" i="3"/>
  <c r="D46" i="3"/>
  <c r="T46" i="3"/>
  <c r="U46" i="3"/>
  <c r="D47" i="3"/>
  <c r="W47" i="3"/>
  <c r="D10" i="3"/>
  <c r="X10" i="3"/>
  <c r="Y15" i="3"/>
  <c r="V11" i="3"/>
  <c r="Q25" i="3"/>
  <c r="Q26" i="3"/>
  <c r="Y26" i="3"/>
  <c r="Q27" i="3"/>
  <c r="Q28" i="3"/>
  <c r="Q29" i="3"/>
  <c r="Q30" i="3"/>
  <c r="Y30" i="3"/>
  <c r="Q31" i="3"/>
  <c r="Q32" i="3"/>
  <c r="Q33" i="3"/>
  <c r="Q34" i="3"/>
  <c r="Q35" i="3"/>
  <c r="Q36" i="3"/>
  <c r="Q37" i="3"/>
  <c r="X37" i="3"/>
  <c r="Q38" i="3"/>
  <c r="Q39" i="3"/>
  <c r="Q40" i="3"/>
  <c r="Y40" i="3"/>
  <c r="Q41" i="3"/>
  <c r="X41" i="3"/>
  <c r="Q42" i="3"/>
  <c r="Q43" i="3"/>
  <c r="W43" i="3"/>
  <c r="Q44" i="3"/>
  <c r="Q45" i="3"/>
  <c r="Y45" i="3"/>
  <c r="Q46" i="3"/>
  <c r="W46" i="3"/>
  <c r="Q47" i="3"/>
  <c r="Q11" i="3"/>
  <c r="X11" i="3"/>
  <c r="Q12" i="3"/>
  <c r="X12" i="3"/>
  <c r="Q13" i="3"/>
  <c r="X13" i="3"/>
  <c r="Q14" i="3"/>
  <c r="W14" i="3"/>
  <c r="Q15" i="3"/>
  <c r="V15" i="3"/>
  <c r="Q16" i="3"/>
  <c r="W16" i="3"/>
  <c r="Q17" i="3"/>
  <c r="Y17" i="3"/>
  <c r="Q18" i="3"/>
  <c r="W18" i="3"/>
  <c r="Q19" i="3"/>
  <c r="Y19" i="3"/>
  <c r="Q20" i="3"/>
  <c r="Q21" i="3"/>
  <c r="Y21" i="3"/>
  <c r="Q22" i="3"/>
  <c r="Q23" i="3"/>
  <c r="Q24" i="3"/>
  <c r="Q10" i="3"/>
  <c r="T15" i="3"/>
  <c r="R17" i="3"/>
  <c r="R21" i="3"/>
  <c r="R26" i="3"/>
  <c r="T27" i="3"/>
  <c r="R37" i="3"/>
  <c r="V18" i="3"/>
  <c r="V12" i="3"/>
  <c r="L12" i="3"/>
  <c r="W17" i="3"/>
  <c r="W12" i="3"/>
  <c r="Y18" i="3"/>
  <c r="W42" i="3"/>
  <c r="W34" i="3"/>
  <c r="V16" i="3"/>
  <c r="W33" i="3"/>
  <c r="V21" i="3"/>
  <c r="L21" i="3"/>
  <c r="X21" i="3"/>
  <c r="X20" i="3"/>
  <c r="Y16" i="3"/>
  <c r="Y12" i="3"/>
  <c r="V19" i="3"/>
  <c r="V14" i="3"/>
  <c r="N14" i="3"/>
  <c r="W13" i="3"/>
  <c r="X14" i="3"/>
  <c r="Y14" i="3"/>
  <c r="V39" i="3"/>
  <c r="V35" i="3"/>
  <c r="Y31" i="3"/>
  <c r="Y27" i="3"/>
  <c r="W19" i="3"/>
  <c r="W15" i="3"/>
  <c r="W11" i="3"/>
  <c r="L11" i="3"/>
  <c r="M12" i="3"/>
  <c r="W21" i="3"/>
  <c r="V46" i="3"/>
  <c r="Y46" i="3"/>
  <c r="X46" i="3"/>
  <c r="V45" i="3"/>
  <c r="W45" i="3"/>
  <c r="X45" i="3"/>
  <c r="T44" i="3"/>
  <c r="X44" i="3"/>
  <c r="Y44" i="3"/>
  <c r="V44" i="3"/>
  <c r="T43" i="3"/>
  <c r="U43" i="3"/>
  <c r="Y43" i="3"/>
  <c r="V43" i="3"/>
  <c r="V42" i="3"/>
  <c r="T42" i="3"/>
  <c r="U42" i="3"/>
  <c r="Y42" i="3"/>
  <c r="M42" i="3"/>
  <c r="X42" i="3"/>
  <c r="Y41" i="3"/>
  <c r="X40" i="3"/>
  <c r="V41" i="3"/>
  <c r="V40" i="3"/>
  <c r="W41" i="3"/>
  <c r="M41" i="3"/>
  <c r="Y36" i="3"/>
  <c r="V38" i="3"/>
  <c r="M38" i="3"/>
  <c r="V34" i="3"/>
  <c r="X36" i="3"/>
  <c r="Y39" i="3"/>
  <c r="Y35" i="3"/>
  <c r="W36" i="3"/>
  <c r="X39" i="3"/>
  <c r="X35" i="3"/>
  <c r="Y38" i="3"/>
  <c r="Y34" i="3"/>
  <c r="V36" i="3"/>
  <c r="N36" i="3"/>
  <c r="W39" i="3"/>
  <c r="N39" i="3"/>
  <c r="W35" i="3"/>
  <c r="X38" i="3"/>
  <c r="X34" i="3"/>
  <c r="L34" i="3"/>
  <c r="W32" i="3"/>
  <c r="X33" i="3"/>
  <c r="X32" i="3"/>
  <c r="M32" i="3"/>
  <c r="Y33" i="3"/>
  <c r="V33" i="3"/>
  <c r="Y32" i="3"/>
  <c r="R33" i="3"/>
  <c r="V31" i="3"/>
  <c r="V27" i="3"/>
  <c r="W29" i="3"/>
  <c r="L29" i="3"/>
  <c r="X31" i="3"/>
  <c r="X27" i="3"/>
  <c r="Y29" i="3"/>
  <c r="V30" i="3"/>
  <c r="W28" i="3"/>
  <c r="X30" i="3"/>
  <c r="Y28" i="3"/>
  <c r="N31" i="3"/>
  <c r="V29" i="3"/>
  <c r="W31" i="3"/>
  <c r="W27" i="3"/>
  <c r="X29" i="3"/>
  <c r="V28" i="3"/>
  <c r="W30" i="3"/>
  <c r="V26" i="3"/>
  <c r="W26" i="3"/>
  <c r="X26" i="3"/>
  <c r="V25" i="3"/>
  <c r="W25" i="3"/>
  <c r="X25" i="3"/>
  <c r="Y25" i="3"/>
  <c r="X22" i="3"/>
  <c r="V24" i="3"/>
  <c r="M24" i="3"/>
  <c r="W23" i="3"/>
  <c r="V23" i="3"/>
  <c r="W22" i="3"/>
  <c r="Y24" i="3"/>
  <c r="V22" i="3"/>
  <c r="O22" i="3"/>
  <c r="X24" i="3"/>
  <c r="Y23" i="3"/>
  <c r="W24" i="3"/>
  <c r="X23" i="3"/>
  <c r="N23" i="3"/>
  <c r="Y22" i="3"/>
  <c r="V20" i="3"/>
  <c r="Y20" i="3"/>
  <c r="N21" i="3"/>
  <c r="T28" i="3"/>
  <c r="U28" i="3"/>
  <c r="W20" i="3"/>
  <c r="L20" i="3"/>
  <c r="R38" i="3"/>
  <c r="T14" i="3"/>
  <c r="U14" i="3"/>
  <c r="R18" i="3"/>
  <c r="S18" i="3"/>
  <c r="R46" i="3"/>
  <c r="R35" i="3"/>
  <c r="S35" i="3"/>
  <c r="I35" i="3"/>
  <c r="R23" i="3"/>
  <c r="S23" i="3"/>
  <c r="H23" i="3"/>
  <c r="R14" i="3"/>
  <c r="S26" i="3"/>
  <c r="J26" i="3"/>
  <c r="T38" i="3"/>
  <c r="U38" i="3"/>
  <c r="I38" i="3"/>
  <c r="T26" i="3"/>
  <c r="U26" i="3"/>
  <c r="H26" i="3"/>
  <c r="R42" i="3"/>
  <c r="R34" i="3"/>
  <c r="R22" i="3"/>
  <c r="T34" i="3"/>
  <c r="U34" i="3"/>
  <c r="I34" i="3"/>
  <c r="T22" i="3"/>
  <c r="U22" i="3"/>
  <c r="R39" i="3"/>
  <c r="S39" i="3"/>
  <c r="R30" i="3"/>
  <c r="R19" i="3"/>
  <c r="T18" i="3"/>
  <c r="R40" i="3"/>
  <c r="R32" i="3"/>
  <c r="R24" i="3"/>
  <c r="S24" i="3"/>
  <c r="R20" i="3"/>
  <c r="T12" i="3"/>
  <c r="U47" i="3"/>
  <c r="U27" i="3"/>
  <c r="R11" i="3"/>
  <c r="I11" i="3"/>
  <c r="R43" i="3"/>
  <c r="S43" i="3"/>
  <c r="R27" i="3"/>
  <c r="T36" i="3"/>
  <c r="T31" i="3"/>
  <c r="U31" i="3"/>
  <c r="T20" i="3"/>
  <c r="R47" i="3"/>
  <c r="R31" i="3"/>
  <c r="S31" i="3"/>
  <c r="S47" i="3"/>
  <c r="T40" i="3"/>
  <c r="U40" i="3"/>
  <c r="I40" i="3"/>
  <c r="T35" i="3"/>
  <c r="T24" i="3"/>
  <c r="U24" i="3"/>
  <c r="T19" i="3"/>
  <c r="T11" i="3"/>
  <c r="U11" i="3"/>
  <c r="T45" i="3"/>
  <c r="U45" i="3"/>
  <c r="T41" i="3"/>
  <c r="U41" i="3"/>
  <c r="H41" i="3"/>
  <c r="T37" i="3"/>
  <c r="S37" i="3"/>
  <c r="J37" i="3"/>
  <c r="U37" i="3"/>
  <c r="T33" i="3"/>
  <c r="U33" i="3"/>
  <c r="I33" i="3"/>
  <c r="T29" i="3"/>
  <c r="T25" i="3"/>
  <c r="U25" i="3"/>
  <c r="T21" i="3"/>
  <c r="U21" i="3"/>
  <c r="H21" i="3"/>
  <c r="S21" i="3"/>
  <c r="K21" i="3"/>
  <c r="T17" i="3"/>
  <c r="U17" i="3"/>
  <c r="S17" i="3"/>
  <c r="J17" i="3"/>
  <c r="T13" i="3"/>
  <c r="U13" i="3"/>
  <c r="R41" i="3"/>
  <c r="R25" i="3"/>
  <c r="R13" i="3"/>
  <c r="T39" i="3"/>
  <c r="T23" i="3"/>
  <c r="U23" i="3"/>
  <c r="T47" i="3"/>
  <c r="U44" i="3"/>
  <c r="R44" i="3"/>
  <c r="R28" i="3"/>
  <c r="R45" i="3"/>
  <c r="S45" i="3"/>
  <c r="R29" i="3"/>
  <c r="R12" i="3"/>
  <c r="T32" i="3"/>
  <c r="U32" i="3"/>
  <c r="R36" i="3"/>
  <c r="U15" i="3"/>
  <c r="R15" i="3"/>
  <c r="S15" i="3"/>
  <c r="R16" i="3"/>
  <c r="T16" i="3"/>
  <c r="S14" i="3"/>
  <c r="L31" i="3"/>
  <c r="O33" i="3"/>
  <c r="O12" i="3"/>
  <c r="L14" i="3"/>
  <c r="O14" i="3"/>
  <c r="S19" i="3"/>
  <c r="K19" i="3"/>
  <c r="N32" i="3"/>
  <c r="N35" i="3"/>
  <c r="M14" i="3"/>
  <c r="S11" i="3"/>
  <c r="K11" i="3"/>
  <c r="J11" i="3"/>
  <c r="H11" i="3"/>
  <c r="K18" i="3"/>
  <c r="J18" i="3"/>
  <c r="M11" i="3"/>
  <c r="K17" i="3"/>
  <c r="S16" i="3"/>
  <c r="N25" i="3"/>
  <c r="K26" i="3"/>
  <c r="N12" i="3"/>
  <c r="S46" i="3"/>
  <c r="J46" i="3"/>
  <c r="S44" i="3"/>
  <c r="J44" i="3"/>
  <c r="I44" i="3"/>
  <c r="L42" i="3"/>
  <c r="O42" i="3"/>
  <c r="N42" i="3"/>
  <c r="S42" i="3"/>
  <c r="J42" i="3"/>
  <c r="S40" i="3"/>
  <c r="H40" i="3"/>
  <c r="K40" i="3"/>
  <c r="S41" i="3"/>
  <c r="J41" i="3"/>
  <c r="O39" i="3"/>
  <c r="L35" i="3"/>
  <c r="N34" i="3"/>
  <c r="S38" i="3"/>
  <c r="O35" i="3"/>
  <c r="M36" i="3"/>
  <c r="O36" i="3"/>
  <c r="L39" i="3"/>
  <c r="I37" i="3"/>
  <c r="S36" i="3"/>
  <c r="I36" i="3"/>
  <c r="M34" i="3"/>
  <c r="O34" i="3"/>
  <c r="M35" i="3"/>
  <c r="K37" i="3"/>
  <c r="H37" i="3"/>
  <c r="M39" i="3"/>
  <c r="L33" i="3"/>
  <c r="N33" i="3"/>
  <c r="L32" i="3"/>
  <c r="S33" i="3"/>
  <c r="S32" i="3"/>
  <c r="K32" i="3"/>
  <c r="O32" i="3"/>
  <c r="J33" i="3"/>
  <c r="M33" i="3"/>
  <c r="O27" i="3"/>
  <c r="M27" i="3"/>
  <c r="O29" i="3"/>
  <c r="M31" i="3"/>
  <c r="M29" i="3"/>
  <c r="O31" i="3"/>
  <c r="O28" i="3"/>
  <c r="L28" i="3"/>
  <c r="S28" i="3"/>
  <c r="N29" i="3"/>
  <c r="S30" i="3"/>
  <c r="I30" i="3"/>
  <c r="N27" i="3"/>
  <c r="N30" i="3"/>
  <c r="O30" i="3"/>
  <c r="L27" i="3"/>
  <c r="H31" i="3"/>
  <c r="M25" i="3"/>
  <c r="I26" i="3"/>
  <c r="L25" i="3"/>
  <c r="N26" i="3"/>
  <c r="M26" i="3"/>
  <c r="L26" i="3"/>
  <c r="O26" i="3"/>
  <c r="O25" i="3"/>
  <c r="I24" i="3"/>
  <c r="N24" i="3"/>
  <c r="L22" i="3"/>
  <c r="N22" i="3"/>
  <c r="J24" i="3"/>
  <c r="L24" i="3"/>
  <c r="M23" i="3"/>
  <c r="O23" i="3"/>
  <c r="K24" i="3"/>
  <c r="L23" i="3"/>
  <c r="O24" i="3"/>
  <c r="H24" i="3"/>
  <c r="M22" i="3"/>
  <c r="K23" i="3"/>
  <c r="J21" i="3"/>
  <c r="M20" i="3"/>
  <c r="O20" i="3"/>
  <c r="O21" i="3"/>
  <c r="S20" i="3"/>
  <c r="J20" i="3"/>
  <c r="N20" i="3"/>
  <c r="M21" i="3"/>
  <c r="I21" i="3"/>
  <c r="U16" i="3"/>
  <c r="J16" i="3"/>
  <c r="U36" i="3"/>
  <c r="U35" i="3"/>
  <c r="H35" i="3"/>
  <c r="U39" i="3"/>
  <c r="H39" i="3"/>
  <c r="S34" i="3"/>
  <c r="U29" i="3"/>
  <c r="S27" i="3"/>
  <c r="I27" i="3"/>
  <c r="S29" i="3"/>
  <c r="I29" i="3"/>
  <c r="S25" i="3"/>
  <c r="K25" i="3"/>
  <c r="J25" i="3"/>
  <c r="S22" i="3"/>
  <c r="U20" i="3"/>
  <c r="H20" i="3"/>
  <c r="U19" i="3"/>
  <c r="I19" i="3"/>
  <c r="S13" i="3"/>
  <c r="H13" i="3"/>
  <c r="I13" i="3"/>
  <c r="S12" i="3"/>
  <c r="K12" i="3"/>
  <c r="U12" i="3"/>
  <c r="H44" i="3"/>
  <c r="J19" i="3"/>
  <c r="J15" i="3"/>
  <c r="I20" i="3"/>
  <c r="J32" i="3"/>
  <c r="K13" i="3"/>
  <c r="I46" i="3"/>
  <c r="K44" i="3"/>
  <c r="K42" i="3"/>
  <c r="I42" i="3"/>
  <c r="I41" i="3"/>
  <c r="H36" i="3"/>
  <c r="K36" i="3"/>
  <c r="J34" i="3"/>
  <c r="H34" i="3"/>
  <c r="K34" i="3"/>
  <c r="K33" i="3"/>
  <c r="H33" i="3"/>
  <c r="K27" i="3"/>
  <c r="J30" i="3"/>
  <c r="K28" i="3"/>
  <c r="J28" i="3"/>
  <c r="J29" i="3"/>
  <c r="I25" i="3"/>
  <c r="H25" i="3"/>
  <c r="K22" i="3"/>
  <c r="K20" i="3"/>
  <c r="J45" i="3"/>
  <c r="I45" i="3"/>
  <c r="K29" i="3"/>
  <c r="H45" i="3"/>
  <c r="J13" i="3"/>
  <c r="J23" i="3"/>
  <c r="K38" i="3"/>
  <c r="H38" i="3"/>
  <c r="J38" i="3"/>
  <c r="N16" i="3"/>
  <c r="L16" i="3"/>
  <c r="O16" i="3"/>
  <c r="L43" i="3"/>
  <c r="M43" i="3"/>
  <c r="O43" i="3"/>
  <c r="N43" i="3"/>
  <c r="L38" i="3"/>
  <c r="N38" i="3"/>
  <c r="O38" i="3"/>
  <c r="L19" i="3"/>
  <c r="M19" i="3"/>
  <c r="N19" i="3"/>
  <c r="O19" i="3"/>
  <c r="K15" i="3"/>
  <c r="I15" i="3"/>
  <c r="I17" i="3"/>
  <c r="H17" i="3"/>
  <c r="M46" i="3"/>
  <c r="N46" i="3"/>
  <c r="O46" i="3"/>
  <c r="L46" i="3"/>
  <c r="M30" i="3"/>
  <c r="L30" i="3"/>
  <c r="I22" i="3"/>
  <c r="J22" i="3"/>
  <c r="H16" i="3"/>
  <c r="K16" i="3"/>
  <c r="J43" i="3"/>
  <c r="K43" i="3"/>
  <c r="H43" i="3"/>
  <c r="I43" i="3"/>
  <c r="J35" i="3"/>
  <c r="K35" i="3"/>
  <c r="J14" i="3"/>
  <c r="K14" i="3"/>
  <c r="N18" i="3"/>
  <c r="O18" i="3"/>
  <c r="L18" i="3"/>
  <c r="M18" i="3"/>
  <c r="O45" i="3"/>
  <c r="N45" i="3"/>
  <c r="M45" i="3"/>
  <c r="L45" i="3"/>
  <c r="L41" i="3"/>
  <c r="N41" i="3"/>
  <c r="O41" i="3"/>
  <c r="O40" i="3"/>
  <c r="M40" i="3"/>
  <c r="L40" i="3"/>
  <c r="N40" i="3"/>
  <c r="H12" i="3"/>
  <c r="H29" i="3"/>
  <c r="I31" i="3"/>
  <c r="K31" i="3"/>
  <c r="J31" i="3"/>
  <c r="J39" i="3"/>
  <c r="K39" i="3"/>
  <c r="O11" i="3"/>
  <c r="N11" i="3"/>
  <c r="N28" i="3"/>
  <c r="M28" i="3"/>
  <c r="H28" i="3"/>
  <c r="J36" i="3"/>
  <c r="K41" i="3"/>
  <c r="H42" i="3"/>
  <c r="H14" i="3"/>
  <c r="L36" i="3"/>
  <c r="V17" i="3"/>
  <c r="M16" i="3"/>
  <c r="X17" i="3"/>
  <c r="Y13" i="3"/>
  <c r="X15" i="3"/>
  <c r="M15" i="3"/>
  <c r="W44" i="3"/>
  <c r="J47" i="3"/>
  <c r="N47" i="3"/>
  <c r="X47" i="3"/>
  <c r="J40" i="3"/>
  <c r="H15" i="3"/>
  <c r="U18" i="3"/>
  <c r="H18" i="3"/>
  <c r="Y37" i="3"/>
  <c r="K47" i="3"/>
  <c r="O47" i="3"/>
  <c r="Y47" i="3"/>
  <c r="I16" i="3"/>
  <c r="I23" i="3"/>
  <c r="H47" i="3"/>
  <c r="L47" i="3"/>
  <c r="V47" i="3"/>
  <c r="H46" i="3"/>
  <c r="I14" i="3"/>
  <c r="V37" i="3"/>
  <c r="W37" i="3"/>
  <c r="V13" i="3"/>
  <c r="I47" i="3"/>
  <c r="M47" i="3"/>
  <c r="J12" i="3"/>
  <c r="I12" i="3"/>
  <c r="J27" i="3"/>
  <c r="H19" i="3"/>
  <c r="H27" i="3"/>
  <c r="I39" i="3"/>
  <c r="K30" i="3"/>
  <c r="I28" i="3"/>
  <c r="H32" i="3"/>
  <c r="K45" i="3"/>
  <c r="H22" i="3"/>
  <c r="K46" i="3"/>
  <c r="H30" i="3"/>
  <c r="I32" i="3"/>
  <c r="L37" i="3"/>
  <c r="O37" i="3"/>
  <c r="N37" i="3"/>
  <c r="M37" i="3"/>
  <c r="O17" i="3"/>
  <c r="L17" i="3"/>
  <c r="M17" i="3"/>
  <c r="N17" i="3"/>
  <c r="L15" i="3"/>
  <c r="N15" i="3"/>
  <c r="N44" i="3"/>
  <c r="M44" i="3"/>
  <c r="L44" i="3"/>
  <c r="O44" i="3"/>
  <c r="O15" i="3"/>
  <c r="I18" i="3"/>
  <c r="N13" i="3"/>
  <c r="O13" i="3"/>
  <c r="L13" i="3"/>
  <c r="M13" i="3"/>
  <c r="V10" i="3"/>
  <c r="Y10" i="3"/>
  <c r="U10" i="3"/>
  <c r="R10" i="3"/>
  <c r="S10" i="3"/>
  <c r="K10" i="3"/>
  <c r="T10" i="3"/>
  <c r="W10" i="3"/>
  <c r="F10" i="3"/>
  <c r="O10" i="3"/>
  <c r="I10" i="3"/>
  <c r="L10" i="3"/>
  <c r="M10" i="3"/>
  <c r="N10" i="3"/>
  <c r="H10" i="3"/>
  <c r="J10" i="3"/>
  <c r="K29" i="6" l="1"/>
  <c r="O18" i="6"/>
  <c r="Y15" i="6"/>
  <c r="V11" i="6"/>
  <c r="L11" i="6" s="1"/>
  <c r="K10" i="6"/>
  <c r="O10" i="6"/>
  <c r="F11" i="6"/>
  <c r="U13" i="6"/>
  <c r="F15" i="6"/>
  <c r="W15" i="6"/>
  <c r="U17" i="6"/>
  <c r="Y17" i="6"/>
  <c r="L10" i="6"/>
  <c r="U10" i="6"/>
  <c r="H10" i="6" s="1"/>
  <c r="T11" i="6"/>
  <c r="X11" i="6"/>
  <c r="O11" i="6" s="1"/>
  <c r="F12" i="6"/>
  <c r="W12" i="6"/>
  <c r="O12" i="6" s="1"/>
  <c r="R13" i="6"/>
  <c r="V13" i="6"/>
  <c r="L14" i="6"/>
  <c r="U14" i="6"/>
  <c r="T15" i="6"/>
  <c r="X15" i="6"/>
  <c r="F16" i="6"/>
  <c r="W16" i="6"/>
  <c r="O16" i="6" s="1"/>
  <c r="R17" i="6"/>
  <c r="L18" i="6"/>
  <c r="U18" i="6"/>
  <c r="R19" i="6"/>
  <c r="K19" i="6" s="1"/>
  <c r="R20" i="6"/>
  <c r="F21" i="6"/>
  <c r="K21" i="6"/>
  <c r="O22" i="6"/>
  <c r="X23" i="6"/>
  <c r="T23" i="6"/>
  <c r="U23" i="6" s="1"/>
  <c r="H23" i="6"/>
  <c r="S23" i="6"/>
  <c r="K23" i="6" s="1"/>
  <c r="Y23" i="6"/>
  <c r="T24" i="6"/>
  <c r="U24" i="6" s="1"/>
  <c r="K26" i="6"/>
  <c r="V28" i="6"/>
  <c r="R28" i="6"/>
  <c r="W28" i="6"/>
  <c r="F28" i="6"/>
  <c r="X28" i="6"/>
  <c r="V30" i="6"/>
  <c r="F32" i="6"/>
  <c r="O33" i="6"/>
  <c r="X34" i="6"/>
  <c r="T34" i="6"/>
  <c r="O34" i="6"/>
  <c r="K34" i="6"/>
  <c r="U34" i="6"/>
  <c r="H34" i="6" s="1"/>
  <c r="W34" i="6"/>
  <c r="V35" i="6"/>
  <c r="O37" i="6"/>
  <c r="X38" i="6"/>
  <c r="T38" i="6"/>
  <c r="U38" i="6" s="1"/>
  <c r="K38" i="6"/>
  <c r="V38" i="6"/>
  <c r="O38" i="6" s="1"/>
  <c r="F38" i="6"/>
  <c r="W38" i="6"/>
  <c r="V40" i="6"/>
  <c r="R40" i="6"/>
  <c r="U40" i="6"/>
  <c r="O40" i="6"/>
  <c r="X40" i="6"/>
  <c r="X42" i="6"/>
  <c r="T42" i="6"/>
  <c r="W42" i="6"/>
  <c r="S42" i="6"/>
  <c r="F42" i="6"/>
  <c r="U42" i="6"/>
  <c r="Y42" i="6"/>
  <c r="H42" i="6"/>
  <c r="W43" i="6"/>
  <c r="F43" i="6"/>
  <c r="V43" i="6"/>
  <c r="R43" i="6"/>
  <c r="U43" i="6"/>
  <c r="L43" i="6"/>
  <c r="Y43" i="6"/>
  <c r="O44" i="6"/>
  <c r="K45" i="6"/>
  <c r="S45" i="6"/>
  <c r="Y11" i="6"/>
  <c r="L15" i="6"/>
  <c r="U15" i="6"/>
  <c r="X19" i="6"/>
  <c r="T19" i="6"/>
  <c r="H19" i="6"/>
  <c r="S19" i="6"/>
  <c r="Y19" i="6"/>
  <c r="W24" i="6"/>
  <c r="F24" i="6"/>
  <c r="V25" i="6"/>
  <c r="R25" i="6"/>
  <c r="S25" i="6" s="1"/>
  <c r="T25" i="6"/>
  <c r="Y25" i="6"/>
  <c r="V27" i="6"/>
  <c r="X35" i="6"/>
  <c r="U11" i="6"/>
  <c r="R11" i="6"/>
  <c r="H11" i="6" s="1"/>
  <c r="U12" i="6"/>
  <c r="S14" i="6"/>
  <c r="K14" i="6" s="1"/>
  <c r="R15" i="6"/>
  <c r="V15" i="6"/>
  <c r="U16" i="6"/>
  <c r="S18" i="6"/>
  <c r="U19" i="6"/>
  <c r="W20" i="6"/>
  <c r="O20" i="6" s="1"/>
  <c r="S20" i="6"/>
  <c r="F20" i="6"/>
  <c r="U20" i="6"/>
  <c r="V21" i="6"/>
  <c r="L21" i="6" s="1"/>
  <c r="R21" i="6"/>
  <c r="S21" i="6" s="1"/>
  <c r="T21" i="6"/>
  <c r="U21" i="6" s="1"/>
  <c r="H21" i="6" s="1"/>
  <c r="Y21" i="6"/>
  <c r="V23" i="6"/>
  <c r="V24" i="6"/>
  <c r="U25" i="6"/>
  <c r="S26" i="6"/>
  <c r="O29" i="6"/>
  <c r="W31" i="6"/>
  <c r="O31" i="6" s="1"/>
  <c r="S31" i="6"/>
  <c r="F31" i="6"/>
  <c r="Y31" i="6"/>
  <c r="T31" i="6"/>
  <c r="K31" i="6"/>
  <c r="R31" i="6"/>
  <c r="V32" i="6"/>
  <c r="R32" i="6"/>
  <c r="K32" i="6" s="1"/>
  <c r="X32" i="6"/>
  <c r="S32" i="6"/>
  <c r="L32" i="6"/>
  <c r="W32" i="6"/>
  <c r="S38" i="6"/>
  <c r="W39" i="6"/>
  <c r="F39" i="6"/>
  <c r="V39" i="6"/>
  <c r="X39" i="6"/>
  <c r="L12" i="6"/>
  <c r="Y12" i="6"/>
  <c r="S11" i="6"/>
  <c r="R12" i="6"/>
  <c r="R16" i="6"/>
  <c r="F19" i="6"/>
  <c r="V19" i="6"/>
  <c r="L19" i="6" s="1"/>
  <c r="K20" i="6"/>
  <c r="V20" i="6"/>
  <c r="R24" i="6"/>
  <c r="X24" i="6"/>
  <c r="F25" i="6"/>
  <c r="W25" i="6"/>
  <c r="X27" i="6"/>
  <c r="T27" i="6"/>
  <c r="K27" i="6"/>
  <c r="S27" i="6"/>
  <c r="Y27" i="6"/>
  <c r="L31" i="6"/>
  <c r="U31" i="6"/>
  <c r="Y32" i="6"/>
  <c r="O32" i="6" s="1"/>
  <c r="S33" i="6"/>
  <c r="R39" i="6"/>
  <c r="Y39" i="6"/>
  <c r="S41" i="6"/>
  <c r="H22" i="6"/>
  <c r="L22" i="6"/>
  <c r="U22" i="6"/>
  <c r="L26" i="6"/>
  <c r="U26" i="6"/>
  <c r="H26" i="6" s="1"/>
  <c r="X30" i="6"/>
  <c r="T30" i="6"/>
  <c r="U30" i="6" s="1"/>
  <c r="K30" i="6"/>
  <c r="S30" i="6"/>
  <c r="H30" i="6" s="1"/>
  <c r="Y30" i="6"/>
  <c r="W35" i="6"/>
  <c r="S35" i="6"/>
  <c r="F35" i="6"/>
  <c r="O35" i="6"/>
  <c r="U35" i="6"/>
  <c r="V36" i="6"/>
  <c r="R36" i="6"/>
  <c r="T36" i="6"/>
  <c r="U36" i="6" s="1"/>
  <c r="Y36" i="6"/>
  <c r="L44" i="6"/>
  <c r="U44" i="6"/>
  <c r="Y44" i="6"/>
  <c r="X45" i="6"/>
  <c r="F46" i="6"/>
  <c r="S46" i="6"/>
  <c r="W46" i="6"/>
  <c r="R47" i="6"/>
  <c r="V47" i="6"/>
  <c r="H29" i="6"/>
  <c r="L29" i="6"/>
  <c r="U29" i="6"/>
  <c r="L33" i="6"/>
  <c r="U33" i="6"/>
  <c r="L37" i="6"/>
  <c r="U37" i="6"/>
  <c r="L41" i="6"/>
  <c r="U41" i="6"/>
  <c r="H41" i="6" s="1"/>
  <c r="R44" i="6"/>
  <c r="H45" i="6"/>
  <c r="L45" i="6"/>
  <c r="U45" i="6"/>
  <c r="K46" i="6"/>
  <c r="O46" i="6"/>
  <c r="T46" i="6"/>
  <c r="X46" i="6"/>
  <c r="F47" i="6"/>
  <c r="S47" i="6"/>
  <c r="W47" i="6"/>
  <c r="L46" i="6"/>
  <c r="Y46" i="6"/>
  <c r="K47" i="6"/>
  <c r="O47" i="6"/>
  <c r="T47" i="6"/>
  <c r="X47" i="6"/>
  <c r="R46" i="6"/>
  <c r="H47" i="6"/>
  <c r="L47" i="6"/>
  <c r="U47" i="6"/>
  <c r="H25" i="6" l="1"/>
  <c r="H33" i="6"/>
  <c r="S44" i="6"/>
  <c r="K44" i="6"/>
  <c r="H37" i="6"/>
  <c r="L39" i="6"/>
  <c r="U46" i="6"/>
  <c r="H46" i="6" s="1"/>
  <c r="O45" i="6"/>
  <c r="O36" i="6"/>
  <c r="L36" i="6"/>
  <c r="K41" i="6"/>
  <c r="O27" i="6"/>
  <c r="K25" i="6"/>
  <c r="L24" i="6"/>
  <c r="H32" i="6"/>
  <c r="O25" i="6"/>
  <c r="L23" i="6"/>
  <c r="L16" i="6"/>
  <c r="O43" i="6"/>
  <c r="S43" i="6"/>
  <c r="K42" i="6"/>
  <c r="L40" i="6"/>
  <c r="L35" i="6"/>
  <c r="L25" i="6"/>
  <c r="H20" i="6"/>
  <c r="U27" i="6"/>
  <c r="H27" i="6" s="1"/>
  <c r="K33" i="6"/>
  <c r="O24" i="6"/>
  <c r="O19" i="6"/>
  <c r="H43" i="6"/>
  <c r="L42" i="6"/>
  <c r="O42" i="6"/>
  <c r="L34" i="6"/>
  <c r="O23" i="6"/>
  <c r="L20" i="6"/>
  <c r="O15" i="6"/>
  <c r="H14" i="6"/>
  <c r="L17" i="6"/>
  <c r="S15" i="6"/>
  <c r="H38" i="6"/>
  <c r="O17" i="6"/>
  <c r="O30" i="6"/>
  <c r="H39" i="6"/>
  <c r="O21" i="6"/>
  <c r="O39" i="6"/>
  <c r="S39" i="6"/>
  <c r="K39" i="6" s="1"/>
  <c r="H31" i="6"/>
  <c r="S24" i="6"/>
  <c r="K24" i="6" s="1"/>
  <c r="L38" i="6"/>
  <c r="L30" i="6"/>
  <c r="H28" i="6"/>
  <c r="S28" i="6"/>
  <c r="K28" i="6" s="1"/>
  <c r="H18" i="6"/>
  <c r="K15" i="6"/>
  <c r="O13" i="6"/>
  <c r="K11" i="6"/>
  <c r="L13" i="6"/>
  <c r="H15" i="6"/>
  <c r="K18" i="6"/>
  <c r="H44" i="6"/>
  <c r="S36" i="6"/>
  <c r="K36" i="6"/>
  <c r="K35" i="6"/>
  <c r="H35" i="6"/>
  <c r="L27" i="6"/>
  <c r="K43" i="6"/>
  <c r="S40" i="6"/>
  <c r="O28" i="6"/>
  <c r="L28" i="6"/>
  <c r="S17" i="6"/>
  <c r="K17" i="6"/>
  <c r="S16" i="6"/>
  <c r="S13" i="6"/>
  <c r="S12" i="6"/>
  <c r="H13" i="6" l="1"/>
  <c r="K16" i="6"/>
  <c r="K13" i="6"/>
  <c r="K40" i="6"/>
  <c r="K12" i="6"/>
  <c r="H40" i="6"/>
  <c r="H17" i="6"/>
  <c r="H16" i="6"/>
  <c r="H12" i="6"/>
  <c r="H24" i="6"/>
  <c r="H36" i="6"/>
</calcChain>
</file>

<file path=xl/comments1.xml><?xml version="1.0" encoding="utf-8"?>
<comments xmlns="http://schemas.openxmlformats.org/spreadsheetml/2006/main">
  <authors>
    <author>GL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Source resistance (TRX)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Effective TRX power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Impedance Re part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Impedance Im part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Impedance magnitude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Standing wave ratio relative to TRX source resistance R0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Peak voltage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Root mean square current</t>
        </r>
      </text>
    </comment>
  </commentList>
</comments>
</file>

<file path=xl/comments2.xml><?xml version="1.0" encoding="utf-8"?>
<comments xmlns="http://schemas.openxmlformats.org/spreadsheetml/2006/main">
  <authors>
    <author>GL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Source resistance (TRX)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Effective TRX power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Impedance Re part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Impedance Im part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Impedance magnitude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Standing wave ratio relative to TRX source resistance R0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Peak voltage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Root mean square current</t>
        </r>
      </text>
    </comment>
  </commentList>
</comments>
</file>

<file path=xl/sharedStrings.xml><?xml version="1.0" encoding="utf-8"?>
<sst xmlns="http://schemas.openxmlformats.org/spreadsheetml/2006/main" count="102" uniqueCount="41">
  <si>
    <t>R</t>
  </si>
  <si>
    <t>X</t>
  </si>
  <si>
    <t>Xp</t>
  </si>
  <si>
    <t>Xs</t>
  </si>
  <si>
    <t>R0</t>
  </si>
  <si>
    <t>f(MHZ)</t>
  </si>
  <si>
    <t>C (pF)</t>
  </si>
  <si>
    <t>L(uH)</t>
  </si>
  <si>
    <t>Antenna impedance</t>
  </si>
  <si>
    <t>Inputs are yellow</t>
  </si>
  <si>
    <t>Antenna LC matching</t>
  </si>
  <si>
    <t>I Z I</t>
  </si>
  <si>
    <t>Solution 2.5a+2.6</t>
  </si>
  <si>
    <t>Solution 2.5b+2.6</t>
  </si>
  <si>
    <t>Highpass 2</t>
  </si>
  <si>
    <t>Lowpass 2</t>
  </si>
  <si>
    <t>Highpass 1</t>
  </si>
  <si>
    <t>Lowpass 1</t>
  </si>
  <si>
    <t>Solution 3.5a+3.3</t>
  </si>
  <si>
    <t>Solution 3.5b+3.3</t>
  </si>
  <si>
    <t>Sheet is protected (no password)</t>
  </si>
  <si>
    <t>ê</t>
  </si>
  <si>
    <t>é</t>
  </si>
  <si>
    <t>LC matching</t>
  </si>
  <si>
    <t>Formula 2.5a</t>
  </si>
  <si>
    <t>Formula 2.5b</t>
  </si>
  <si>
    <t>Formula 2.6</t>
  </si>
  <si>
    <t>Formula 3.5a</t>
  </si>
  <si>
    <t>Formula 3.5b</t>
  </si>
  <si>
    <t>Formula 3.5a &amp; 3.5b: U</t>
  </si>
  <si>
    <t>Power</t>
  </si>
  <si>
    <t>W</t>
  </si>
  <si>
    <t>SWR</t>
  </si>
  <si>
    <r>
      <t>I</t>
    </r>
    <r>
      <rPr>
        <sz val="8"/>
        <rFont val="Arial"/>
        <family val="2"/>
      </rPr>
      <t>RMS</t>
    </r>
    <r>
      <rPr>
        <sz val="10"/>
        <rFont val="Arial"/>
        <family val="2"/>
      </rPr>
      <t xml:space="preserve"> (A)</t>
    </r>
  </si>
  <si>
    <r>
      <t>V</t>
    </r>
    <r>
      <rPr>
        <sz val="8"/>
        <rFont val="Arial"/>
        <family val="2"/>
      </rPr>
      <t>pk</t>
    </r>
    <r>
      <rPr>
        <sz val="10"/>
        <rFont val="Arial"/>
        <family val="2"/>
      </rPr>
      <t xml:space="preserve"> (V)</t>
    </r>
  </si>
  <si>
    <t>XpXs: High-/Lowpass</t>
  </si>
  <si>
    <t>XsXp: High-/Lowpass</t>
  </si>
  <si>
    <t>Adapted from G3YNH, http://www.g3ynh.info/zdocs/z_matcing/part_3.html, DL6GL V1.01, 2013-08-12</t>
  </si>
  <si>
    <t>Unbalanced</t>
  </si>
  <si>
    <t>Balanced</t>
  </si>
  <si>
    <t>Adapted from G3YNH, http://www.g3ynh.info/zdocs/z_matcing/part_3.html, DL6GL V1.02, 2018-06-19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</si>
</sst>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£-809]#,##0.00;[Red][$£-809]\-#,##0.00"/>
    <numFmt numFmtId="167" formatCode="#,##0.0"/>
  </numFmts>
  <fonts count="15" x14ac:knownFonts="1">
    <font>
      <sz val="10"/>
      <name val="Arial"/>
    </font>
    <font>
      <sz val="1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0C0C0"/>
      <name val="Arial"/>
      <family val="2"/>
    </font>
    <font>
      <sz val="10"/>
      <color rgb="FF0000FF"/>
      <name val="Arial"/>
      <family val="2"/>
    </font>
    <font>
      <sz val="11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7">
    <xf numFmtId="0" fontId="0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2" fillId="0" borderId="0"/>
    <xf numFmtId="166" fontId="2" fillId="0" borderId="0"/>
    <xf numFmtId="0" fontId="10" fillId="0" borderId="0"/>
  </cellStyleXfs>
  <cellXfs count="70">
    <xf numFmtId="0" fontId="0" fillId="0" borderId="0" xfId="0"/>
    <xf numFmtId="2" fontId="0" fillId="0" borderId="0" xfId="0" applyNumberFormat="1"/>
    <xf numFmtId="0" fontId="0" fillId="0" borderId="0" xfId="0" applyFill="1" applyBorder="1"/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5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0" fillId="0" borderId="1" xfId="0" applyNumberFormat="1" applyBorder="1" applyAlignment="1">
      <alignment horizontal="right"/>
    </xf>
    <xf numFmtId="165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5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4" fillId="2" borderId="2" xfId="0" applyFont="1" applyFill="1" applyBorder="1" applyAlignment="1">
      <alignment horizontal="right"/>
    </xf>
    <xf numFmtId="0" fontId="7" fillId="0" borderId="0" xfId="0" applyFont="1"/>
    <xf numFmtId="164" fontId="0" fillId="0" borderId="1" xfId="0" applyNumberFormat="1" applyBorder="1" applyAlignment="1">
      <alignment horizontal="right"/>
    </xf>
    <xf numFmtId="2" fontId="12" fillId="0" borderId="0" xfId="0" applyNumberFormat="1" applyFont="1"/>
    <xf numFmtId="164" fontId="0" fillId="0" borderId="0" xfId="0" applyNumberFormat="1"/>
    <xf numFmtId="164" fontId="4" fillId="2" borderId="1" xfId="0" applyNumberFormat="1" applyFont="1" applyFill="1" applyBorder="1" applyAlignment="1">
      <alignment horizontal="right"/>
    </xf>
    <xf numFmtId="164" fontId="1" fillId="0" borderId="1" xfId="1" applyNumberFormat="1" applyFill="1" applyBorder="1"/>
    <xf numFmtId="3" fontId="0" fillId="0" borderId="0" xfId="0" applyNumberFormat="1"/>
    <xf numFmtId="3" fontId="4" fillId="2" borderId="2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4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4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4" fillId="4" borderId="0" xfId="0" applyFont="1" applyFill="1"/>
    <xf numFmtId="0" fontId="0" fillId="0" borderId="1" xfId="0" applyBorder="1"/>
    <xf numFmtId="0" fontId="4" fillId="3" borderId="1" xfId="0" applyFont="1" applyFill="1" applyBorder="1"/>
    <xf numFmtId="0" fontId="0" fillId="3" borderId="1" xfId="0" applyFill="1" applyBorder="1"/>
    <xf numFmtId="0" fontId="0" fillId="0" borderId="0" xfId="0" applyBorder="1"/>
    <xf numFmtId="164" fontId="0" fillId="0" borderId="0" xfId="0" applyNumberFormat="1" applyBorder="1"/>
    <xf numFmtId="3" fontId="0" fillId="0" borderId="0" xfId="0" applyNumberFormat="1" applyBorder="1"/>
    <xf numFmtId="2" fontId="12" fillId="0" borderId="0" xfId="0" applyNumberFormat="1" applyFont="1" applyBorder="1"/>
    <xf numFmtId="0" fontId="10" fillId="0" borderId="0" xfId="6"/>
    <xf numFmtId="0" fontId="10" fillId="0" borderId="0" xfId="6" applyBorder="1"/>
    <xf numFmtId="0" fontId="10" fillId="0" borderId="3" xfId="6" applyBorder="1"/>
    <xf numFmtId="0" fontId="10" fillId="0" borderId="4" xfId="6" applyBorder="1"/>
    <xf numFmtId="0" fontId="11" fillId="0" borderId="5" xfId="6" applyFont="1" applyBorder="1"/>
    <xf numFmtId="0" fontId="10" fillId="0" borderId="6" xfId="6" applyBorder="1"/>
    <xf numFmtId="0" fontId="10" fillId="0" borderId="7" xfId="6" applyBorder="1"/>
    <xf numFmtId="0" fontId="10" fillId="0" borderId="8" xfId="6" applyBorder="1"/>
    <xf numFmtId="0" fontId="10" fillId="0" borderId="9" xfId="6" applyBorder="1"/>
    <xf numFmtId="0" fontId="10" fillId="0" borderId="10" xfId="6" applyBorder="1"/>
    <xf numFmtId="0" fontId="12" fillId="2" borderId="14" xfId="0" applyFont="1" applyFill="1" applyBorder="1" applyAlignment="1">
      <alignment horizontal="right"/>
    </xf>
    <xf numFmtId="164" fontId="12" fillId="0" borderId="14" xfId="1" applyNumberFormat="1" applyFont="1" applyBorder="1" applyAlignment="1">
      <alignment horizontal="right"/>
    </xf>
    <xf numFmtId="164" fontId="12" fillId="0" borderId="14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0" xfId="0" applyFont="1" applyBorder="1"/>
    <xf numFmtId="0" fontId="8" fillId="0" borderId="0" xfId="0" applyFont="1" applyBorder="1"/>
    <xf numFmtId="3" fontId="0" fillId="0" borderId="1" xfId="0" applyNumberFormat="1" applyBorder="1"/>
    <xf numFmtId="167" fontId="0" fillId="0" borderId="1" xfId="0" applyNumberFormat="1" applyBorder="1"/>
    <xf numFmtId="0" fontId="4" fillId="2" borderId="5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7" xfId="0" applyFont="1" applyFill="1" applyBorder="1" applyAlignment="1">
      <alignment horizontal="center"/>
    </xf>
    <xf numFmtId="0" fontId="7" fillId="0" borderId="0" xfId="0" applyFont="1" applyBorder="1"/>
    <xf numFmtId="0" fontId="12" fillId="0" borderId="14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3" fontId="0" fillId="6" borderId="13" xfId="0" applyNumberFormat="1" applyFill="1" applyBorder="1" applyAlignment="1">
      <alignment horizontal="center"/>
    </xf>
    <xf numFmtId="3" fontId="0" fillId="6" borderId="12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</cellXfs>
  <cellStyles count="7">
    <cellStyle name="Default" xfId="1"/>
    <cellStyle name="Heading" xfId="2"/>
    <cellStyle name="Heading1" xfId="3"/>
    <cellStyle name="Result" xfId="4"/>
    <cellStyle name="Result2" xfId="5"/>
    <cellStyle name="Standard" xfId="0" builtinId="0"/>
    <cellStyle name="Standard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9525</xdr:rowOff>
    </xdr:from>
    <xdr:to>
      <xdr:col>9</xdr:col>
      <xdr:colOff>19050</xdr:colOff>
      <xdr:row>5</xdr:row>
      <xdr:rowOff>47625</xdr:rowOff>
    </xdr:to>
    <xdr:pic>
      <xdr:nvPicPr>
        <xdr:cNvPr id="3137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71450"/>
          <a:ext cx="1133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</xdr:row>
      <xdr:rowOff>0</xdr:rowOff>
    </xdr:from>
    <xdr:to>
      <xdr:col>11</xdr:col>
      <xdr:colOff>9525</xdr:colOff>
      <xdr:row>5</xdr:row>
      <xdr:rowOff>38100</xdr:rowOff>
    </xdr:to>
    <xdr:pic>
      <xdr:nvPicPr>
        <xdr:cNvPr id="3138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61925"/>
          <a:ext cx="11144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19050</xdr:colOff>
      <xdr:row>1</xdr:row>
      <xdr:rowOff>38100</xdr:rowOff>
    </xdr:from>
    <xdr:to>
      <xdr:col>13</xdr:col>
      <xdr:colOff>0</xdr:colOff>
      <xdr:row>5</xdr:row>
      <xdr:rowOff>57150</xdr:rowOff>
    </xdr:to>
    <xdr:pic>
      <xdr:nvPicPr>
        <xdr:cNvPr id="3139" name="Grafi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00025"/>
          <a:ext cx="1123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</xdr:colOff>
      <xdr:row>1</xdr:row>
      <xdr:rowOff>9525</xdr:rowOff>
    </xdr:from>
    <xdr:to>
      <xdr:col>15</xdr:col>
      <xdr:colOff>0</xdr:colOff>
      <xdr:row>5</xdr:row>
      <xdr:rowOff>57150</xdr:rowOff>
    </xdr:to>
    <xdr:pic>
      <xdr:nvPicPr>
        <xdr:cNvPr id="3140" name="Grafik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171450"/>
          <a:ext cx="1133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26457</xdr:colOff>
      <xdr:row>1</xdr:row>
      <xdr:rowOff>68790</xdr:rowOff>
    </xdr:from>
    <xdr:to>
      <xdr:col>12</xdr:col>
      <xdr:colOff>525903</xdr:colOff>
      <xdr:row>5</xdr:row>
      <xdr:rowOff>60624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0665" y="232832"/>
          <a:ext cx="1070946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21164</xdr:colOff>
      <xdr:row>1</xdr:row>
      <xdr:rowOff>63499</xdr:rowOff>
    </xdr:from>
    <xdr:to>
      <xdr:col>9</xdr:col>
      <xdr:colOff>8607</xdr:colOff>
      <xdr:row>5</xdr:row>
      <xdr:rowOff>91333</xdr:rowOff>
    </xdr:to>
    <xdr:pic>
      <xdr:nvPicPr>
        <xdr:cNvPr id="13" name="Grafik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9372" y="227541"/>
          <a:ext cx="1130443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1</xdr:row>
      <xdr:rowOff>63498</xdr:rowOff>
    </xdr:from>
    <xdr:to>
      <xdr:col>10</xdr:col>
      <xdr:colOff>523433</xdr:colOff>
      <xdr:row>5</xdr:row>
      <xdr:rowOff>109332</xdr:rowOff>
    </xdr:to>
    <xdr:pic>
      <xdr:nvPicPr>
        <xdr:cNvPr id="14" name="Grafik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8833" y="227540"/>
          <a:ext cx="1047308" cy="70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37041</xdr:colOff>
      <xdr:row>1</xdr:row>
      <xdr:rowOff>74082</xdr:rowOff>
    </xdr:from>
    <xdr:to>
      <xdr:col>14</xdr:col>
      <xdr:colOff>485995</xdr:colOff>
      <xdr:row>5</xdr:row>
      <xdr:rowOff>101916</xdr:rowOff>
    </xdr:to>
    <xdr:pic>
      <xdr:nvPicPr>
        <xdr:cNvPr id="15" name="Grafik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49" y="238124"/>
          <a:ext cx="1020454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47625</xdr:rowOff>
    </xdr:from>
    <xdr:to>
      <xdr:col>9</xdr:col>
      <xdr:colOff>361950</xdr:colOff>
      <xdr:row>4</xdr:row>
      <xdr:rowOff>133350</xdr:rowOff>
    </xdr:to>
    <xdr:pic>
      <xdr:nvPicPr>
        <xdr:cNvPr id="16439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776" t="-6554" r="21185" b="17683"/>
        <a:stretch>
          <a:fillRect/>
        </a:stretch>
      </xdr:blipFill>
      <xdr:spPr bwMode="auto">
        <a:xfrm>
          <a:off x="3133725" y="238125"/>
          <a:ext cx="4086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190500</xdr:colOff>
      <xdr:row>5</xdr:row>
      <xdr:rowOff>47625</xdr:rowOff>
    </xdr:from>
    <xdr:to>
      <xdr:col>9</xdr:col>
      <xdr:colOff>0</xdr:colOff>
      <xdr:row>8</xdr:row>
      <xdr:rowOff>152400</xdr:rowOff>
    </xdr:to>
    <xdr:pic>
      <xdr:nvPicPr>
        <xdr:cNvPr id="16440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47" t="-1411" r="25066" b="36472"/>
        <a:stretch>
          <a:fillRect/>
        </a:stretch>
      </xdr:blipFill>
      <xdr:spPr bwMode="auto">
        <a:xfrm>
          <a:off x="3238500" y="1000125"/>
          <a:ext cx="3619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9</xdr:row>
      <xdr:rowOff>19050</xdr:rowOff>
    </xdr:from>
    <xdr:to>
      <xdr:col>7</xdr:col>
      <xdr:colOff>657225</xdr:colOff>
      <xdr:row>12</xdr:row>
      <xdr:rowOff>180975</xdr:rowOff>
    </xdr:to>
    <xdr:pic>
      <xdr:nvPicPr>
        <xdr:cNvPr id="16441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08" t="-15891" r="31029" b="15891"/>
        <a:stretch>
          <a:fillRect/>
        </a:stretch>
      </xdr:blipFill>
      <xdr:spPr bwMode="auto">
        <a:xfrm>
          <a:off x="3200400" y="1733550"/>
          <a:ext cx="27908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13</xdr:row>
      <xdr:rowOff>123825</xdr:rowOff>
    </xdr:from>
    <xdr:to>
      <xdr:col>9</xdr:col>
      <xdr:colOff>533400</xdr:colOff>
      <xdr:row>16</xdr:row>
      <xdr:rowOff>47625</xdr:rowOff>
    </xdr:to>
    <xdr:pic>
      <xdr:nvPicPr>
        <xdr:cNvPr id="16442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83" t="3865" r="40157" b="44707"/>
        <a:stretch>
          <a:fillRect/>
        </a:stretch>
      </xdr:blipFill>
      <xdr:spPr bwMode="auto">
        <a:xfrm>
          <a:off x="3219450" y="2600325"/>
          <a:ext cx="41719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17</xdr:row>
      <xdr:rowOff>161925</xdr:rowOff>
    </xdr:from>
    <xdr:to>
      <xdr:col>9</xdr:col>
      <xdr:colOff>609600</xdr:colOff>
      <xdr:row>20</xdr:row>
      <xdr:rowOff>104775</xdr:rowOff>
    </xdr:to>
    <xdr:pic>
      <xdr:nvPicPr>
        <xdr:cNvPr id="16443" name="Grafik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9" t="3094" r="41589" b="41171"/>
        <a:stretch>
          <a:fillRect/>
        </a:stretch>
      </xdr:blipFill>
      <xdr:spPr bwMode="auto">
        <a:xfrm>
          <a:off x="3133725" y="3400425"/>
          <a:ext cx="433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123825</xdr:colOff>
      <xdr:row>21</xdr:row>
      <xdr:rowOff>161925</xdr:rowOff>
    </xdr:from>
    <xdr:to>
      <xdr:col>6</xdr:col>
      <xdr:colOff>390525</xdr:colOff>
      <xdr:row>24</xdr:row>
      <xdr:rowOff>38100</xdr:rowOff>
    </xdr:to>
    <xdr:pic>
      <xdr:nvPicPr>
        <xdr:cNvPr id="16444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82" r="37651"/>
        <a:stretch>
          <a:fillRect/>
        </a:stretch>
      </xdr:blipFill>
      <xdr:spPr bwMode="auto">
        <a:xfrm>
          <a:off x="3171825" y="4162425"/>
          <a:ext cx="17907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Y48"/>
  <sheetViews>
    <sheetView showGridLines="0" zoomScale="120" zoomScaleNormal="120" workbookViewId="0">
      <pane ySplit="9" topLeftCell="A10" activePane="bottomLeft" state="frozen"/>
      <selection pane="bottomLeft" activeCell="F7" sqref="F7"/>
    </sheetView>
  </sheetViews>
  <sheetFormatPr baseColWidth="10" defaultRowHeight="12.75" x14ac:dyDescent="0.2"/>
  <cols>
    <col min="1" max="1" width="7.42578125" customWidth="1"/>
    <col min="2" max="2" width="7.85546875" customWidth="1"/>
    <col min="3" max="3" width="8.42578125" customWidth="1"/>
    <col min="4" max="4" width="8.5703125" style="16" customWidth="1"/>
    <col min="5" max="8" width="8.5703125" customWidth="1"/>
    <col min="9" max="9" width="8.5703125" style="19" customWidth="1"/>
    <col min="10" max="10" width="8.5703125" customWidth="1"/>
    <col min="11" max="12" width="8.5703125" style="19" customWidth="1"/>
    <col min="13" max="13" width="8.5703125" customWidth="1"/>
    <col min="14" max="14" width="8.5703125" style="19" customWidth="1"/>
    <col min="15" max="15" width="8.5703125" customWidth="1"/>
    <col min="16" max="16" width="3.5703125" customWidth="1"/>
    <col min="17" max="17" width="8" style="15" customWidth="1"/>
  </cols>
  <sheetData>
    <row r="1" spans="1:25" x14ac:dyDescent="0.2">
      <c r="A1" s="13" t="s">
        <v>10</v>
      </c>
      <c r="E1" s="24" t="s">
        <v>37</v>
      </c>
      <c r="P1" s="23"/>
      <c r="Q1" s="54" t="s">
        <v>20</v>
      </c>
    </row>
    <row r="2" spans="1:25" x14ac:dyDescent="0.2">
      <c r="A2" s="31"/>
      <c r="B2" s="31"/>
      <c r="C2" s="31"/>
      <c r="D2" s="32"/>
      <c r="E2" s="31"/>
      <c r="F2" s="31"/>
      <c r="G2" s="31"/>
      <c r="H2" s="31"/>
      <c r="I2" s="33"/>
      <c r="J2" s="31"/>
      <c r="K2" s="33"/>
      <c r="L2" s="33"/>
      <c r="M2" s="31"/>
      <c r="N2" s="33"/>
      <c r="O2" s="31"/>
      <c r="P2" s="31"/>
      <c r="Q2" s="34"/>
    </row>
    <row r="3" spans="1:25" x14ac:dyDescent="0.2">
      <c r="A3" s="29" t="s">
        <v>9</v>
      </c>
      <c r="B3" s="30"/>
      <c r="C3" s="31"/>
      <c r="D3" s="32"/>
      <c r="E3" s="31"/>
      <c r="F3" s="31"/>
      <c r="G3" s="31"/>
      <c r="H3" s="31"/>
      <c r="I3" s="33"/>
      <c r="J3" s="31"/>
      <c r="K3" s="33"/>
      <c r="L3" s="33"/>
      <c r="M3" s="31"/>
      <c r="N3" s="33"/>
      <c r="O3" s="31"/>
      <c r="P3" s="31"/>
      <c r="Q3" s="34"/>
    </row>
    <row r="4" spans="1:25" x14ac:dyDescent="0.2">
      <c r="A4" s="28" t="s">
        <v>4</v>
      </c>
      <c r="B4" s="30">
        <v>50</v>
      </c>
      <c r="C4" s="50" t="s">
        <v>31</v>
      </c>
      <c r="D4" s="32"/>
      <c r="F4" s="58" t="s">
        <v>38</v>
      </c>
      <c r="G4" s="31"/>
      <c r="H4" s="31"/>
      <c r="I4" s="33"/>
      <c r="J4" s="31"/>
      <c r="K4" s="33"/>
      <c r="L4" s="33"/>
      <c r="M4" s="31"/>
      <c r="N4" s="33"/>
      <c r="O4" s="31"/>
      <c r="P4" s="31"/>
      <c r="Q4" s="34"/>
    </row>
    <row r="5" spans="1:25" x14ac:dyDescent="0.2">
      <c r="A5" s="48" t="s">
        <v>30</v>
      </c>
      <c r="B5" s="9">
        <v>100</v>
      </c>
      <c r="C5" s="49" t="s">
        <v>31</v>
      </c>
      <c r="D5" s="32"/>
      <c r="E5" s="31"/>
      <c r="F5" s="31"/>
      <c r="G5" s="31"/>
      <c r="H5" s="31"/>
      <c r="I5" s="33"/>
      <c r="J5" s="31"/>
      <c r="K5" s="33"/>
      <c r="L5" s="33"/>
      <c r="M5" s="31"/>
      <c r="N5" s="33"/>
      <c r="O5" s="31"/>
      <c r="P5" s="31"/>
      <c r="Q5" s="34"/>
    </row>
    <row r="6" spans="1:25" x14ac:dyDescent="0.2">
      <c r="A6" s="2"/>
      <c r="B6" s="2"/>
    </row>
    <row r="7" spans="1:25" x14ac:dyDescent="0.2">
      <c r="A7" s="22"/>
      <c r="E7" s="56"/>
      <c r="F7" s="2"/>
      <c r="G7" s="2"/>
      <c r="H7" s="60" t="s">
        <v>35</v>
      </c>
      <c r="I7" s="61"/>
      <c r="J7" s="61"/>
      <c r="K7" s="62"/>
      <c r="L7" s="63" t="s">
        <v>36</v>
      </c>
      <c r="M7" s="63"/>
      <c r="N7" s="63"/>
      <c r="O7" s="64"/>
      <c r="P7" s="2"/>
    </row>
    <row r="8" spans="1:25" x14ac:dyDescent="0.2">
      <c r="B8" s="65" t="s">
        <v>8</v>
      </c>
      <c r="C8" s="65"/>
      <c r="D8" s="65"/>
      <c r="E8" s="57"/>
      <c r="F8" s="57"/>
      <c r="G8" s="55"/>
      <c r="H8" s="68" t="s">
        <v>17</v>
      </c>
      <c r="I8" s="69"/>
      <c r="J8" s="68" t="s">
        <v>16</v>
      </c>
      <c r="K8" s="69"/>
      <c r="L8" s="66" t="s">
        <v>15</v>
      </c>
      <c r="M8" s="67"/>
      <c r="N8" s="66" t="s">
        <v>14</v>
      </c>
      <c r="O8" s="67"/>
      <c r="P8" s="25"/>
      <c r="R8" s="59" t="s">
        <v>12</v>
      </c>
      <c r="S8" s="59"/>
      <c r="T8" s="59" t="s">
        <v>13</v>
      </c>
      <c r="U8" s="59"/>
      <c r="V8" s="59" t="s">
        <v>18</v>
      </c>
      <c r="W8" s="59"/>
      <c r="X8" s="59" t="s">
        <v>19</v>
      </c>
      <c r="Y8" s="59"/>
    </row>
    <row r="9" spans="1:25" ht="14.25" x14ac:dyDescent="0.2">
      <c r="A9" s="3" t="s">
        <v>5</v>
      </c>
      <c r="B9" s="3" t="s">
        <v>0</v>
      </c>
      <c r="C9" s="3" t="s">
        <v>1</v>
      </c>
      <c r="D9" s="17" t="s">
        <v>11</v>
      </c>
      <c r="E9" s="12" t="s">
        <v>32</v>
      </c>
      <c r="F9" s="53" t="s">
        <v>34</v>
      </c>
      <c r="G9" s="53" t="s">
        <v>33</v>
      </c>
      <c r="H9" s="20" t="s">
        <v>6</v>
      </c>
      <c r="I9" s="12" t="s">
        <v>7</v>
      </c>
      <c r="J9" s="20" t="s">
        <v>6</v>
      </c>
      <c r="K9" s="12" t="s">
        <v>7</v>
      </c>
      <c r="L9" s="20" t="s">
        <v>6</v>
      </c>
      <c r="M9" s="12" t="s">
        <v>7</v>
      </c>
      <c r="N9" s="20" t="s">
        <v>6</v>
      </c>
      <c r="O9" s="4" t="s">
        <v>7</v>
      </c>
      <c r="P9" s="27" t="s">
        <v>21</v>
      </c>
      <c r="R9" s="45" t="s">
        <v>2</v>
      </c>
      <c r="S9" s="45" t="s">
        <v>3</v>
      </c>
      <c r="T9" s="45" t="s">
        <v>2</v>
      </c>
      <c r="U9" s="45" t="s">
        <v>3</v>
      </c>
      <c r="V9" s="45" t="s">
        <v>2</v>
      </c>
      <c r="W9" s="45" t="s">
        <v>3</v>
      </c>
      <c r="X9" s="45" t="s">
        <v>2</v>
      </c>
      <c r="Y9" s="45" t="s">
        <v>3</v>
      </c>
    </row>
    <row r="10" spans="1:25" ht="14.25" x14ac:dyDescent="0.2">
      <c r="A10" s="5">
        <v>1.8</v>
      </c>
      <c r="B10" s="6">
        <v>2.91</v>
      </c>
      <c r="C10" s="6">
        <v>-663.83</v>
      </c>
      <c r="D10" s="18">
        <f>IF(AND(B10="",C10=""),"",SQRT(B10^2+C10^2))</f>
        <v>663.8363781836606</v>
      </c>
      <c r="E10" s="52">
        <f t="shared" ref="E10:E47" si="0">IF(B10="","",IF($B$4&gt;B10,$B$4/B10,B10/$B$4))</f>
        <v>17.182130584192439</v>
      </c>
      <c r="F10" s="51">
        <f>IF(D10="","",SQRT(2*$B$5/B10)*D10)</f>
        <v>5503.3806355043253</v>
      </c>
      <c r="G10" s="52">
        <f>IF(B10="","",SQRT($B$5/B10))</f>
        <v>5.8621038176054912</v>
      </c>
      <c r="H10" s="21" t="str">
        <f t="shared" ref="H10:H47" si="1">IF($D10="","",IF(AND($R10&lt;0,$S10&gt;0),-1000000/(2*PI()*$A10*$R10),IF(AND($T10&lt;0,$U10&gt;0),-1000000/(2*PI()*$A10*$T10),"--")))</f>
        <v>--</v>
      </c>
      <c r="I10" s="14" t="str">
        <f t="shared" ref="I10:I47" si="2">IF($D10="","",IF(AND($R10&lt;0,$S10&gt;0),S10/(2*PI()*$A10),IF(AND($T10&lt;0,$U10&gt;0),U10/(2*PI()*$A10),"--")))</f>
        <v>--</v>
      </c>
      <c r="J10" s="21">
        <f t="shared" ref="J10:J47" si="3">IF($D10="","",IF(AND($R10&gt;0,$S10&lt;0),-1000000/(2*PI()*$A10*$S10),IF(AND($T10&gt;0,$U10&lt;0),-1000000/(2*PI()*$A10*$T10),"--")))</f>
        <v>32.138068990965586</v>
      </c>
      <c r="K10" s="14">
        <f t="shared" ref="K10:K47" si="4">IF($D10="","",IF(AND($R10&gt;0,$S10&lt;0),$R10/(2*PI()*$A10),IF(AND($T10&gt;0,$U10&lt;0),$T10/(2*PI()*$A10),"--")))</f>
        <v>47.289839939098862</v>
      </c>
      <c r="L10" s="21">
        <f t="shared" ref="L10:L47" si="5">IF($D10="","",IF(AND($V10&lt;0,$W10&gt;0),-1000000/(2*PI()*$A10*$V10),IF(AND($X10&lt;0,$Y10&gt;0),-1000000/(2*PI()*$A10*$X10),"--")))</f>
        <v>7113.6988014112021</v>
      </c>
      <c r="M10" s="7">
        <f t="shared" ref="M10:M47" si="6">IF($D10="","",IF(AND($V10&lt;0,$W10&gt;0),$W10/(2*PI()*$A10),IF(AND($X10&lt;0,$Y10&gt;0),$Y10/(2*PI()*$A10),"--")))</f>
        <v>59.730501993768044</v>
      </c>
      <c r="N10" s="21" t="str">
        <f t="shared" ref="N10:N47" si="7">IF($D10="","",IF(AND($V10&gt;0,$W10&lt;0),-1000000/(2*PI()*$A10*$W10),IF(AND($X10&gt;0,$Y10&lt;0),-1000000/(2*PI()*$A10*$Y10),"--")))</f>
        <v>--</v>
      </c>
      <c r="O10" s="7" t="str">
        <f t="shared" ref="O10:O47" si="8">IF($D10="","",IF(AND($V10&gt;0,$W10&lt;0),$V10/(2*PI()*$A10),IF(AND($X10&gt;0,$Y10&lt;0),$X10/(2*PI()*$A10),"--")))</f>
        <v>--</v>
      </c>
      <c r="P10" s="27" t="s">
        <v>22</v>
      </c>
      <c r="Q10" s="15">
        <f>SQRT(B10*($B$4-B10))</f>
        <v>11.706062531867836</v>
      </c>
      <c r="R10" s="46">
        <f t="shared" ref="R10:R47" si="9">IF(D10="","",(-$B$4*C10 - SQRT($B$4*B10 *(B10^2 + C10^2 - $B$4*B10 )) )/($B$4-B10))</f>
        <v>534.83548947159659</v>
      </c>
      <c r="S10" s="47">
        <f t="shared" ref="S10:S47" si="10">IF(D10="","",-$B$4*(B10^2 + C10*(C10+R10))/(B10*R10))</f>
        <v>-2751.2360140146116</v>
      </c>
      <c r="T10" s="47">
        <f t="shared" ref="T10:T47" si="11">IF(D10="","",(-$B$4*C10 + SQRT($B$4*B10 *(B10^2 + C10^2 - $B$4*B10 )) )/($B$4-B10))</f>
        <v>874.86933108478468</v>
      </c>
      <c r="U10" s="47">
        <f t="shared" ref="U10:U47" si="12">IF(D10="","",-$B$4*(B10^2 + C10*(C10+T10))/(B10*T10))</f>
        <v>2751.2360140146079</v>
      </c>
      <c r="V10" s="47">
        <f t="shared" ref="V10:V47" si="13">IF(D10="","",IF(ISERROR(Q10),"--",-Q10-B10^2/Q10))</f>
        <v>-12.429456924896831</v>
      </c>
      <c r="W10" s="47">
        <f t="shared" ref="W10:W47" si="14">IF(D10="","",IF(ISERROR(Q10),"--",-C10+Q10))</f>
        <v>675.53606253186786</v>
      </c>
      <c r="X10" s="47">
        <f t="shared" ref="X10:X47" si="15">IF(D10="","",IF(ISERROR(Q10),"--",Q10+B10^2/Q10))</f>
        <v>12.429456924896831</v>
      </c>
      <c r="Y10" s="47">
        <f t="shared" ref="Y10:Y47" si="16">IF(D10="","",IF(ISERROR(Q10),"--",-C10-Q10))</f>
        <v>652.12393746813223</v>
      </c>
    </row>
    <row r="11" spans="1:25" x14ac:dyDescent="0.2">
      <c r="A11" s="5">
        <v>1.9</v>
      </c>
      <c r="B11" s="6">
        <v>3.1384859999999999</v>
      </c>
      <c r="C11" s="6">
        <v>-608.07550000000003</v>
      </c>
      <c r="D11" s="18">
        <f t="shared" ref="D11:D47" si="17">IF(AND(B11="",C11=""),"",SQRT(B11^2+C11^2))</f>
        <v>608.08359934685154</v>
      </c>
      <c r="E11" s="52">
        <f t="shared" si="0"/>
        <v>15.931248378995479</v>
      </c>
      <c r="F11" s="51">
        <f t="shared" ref="F11:F47" si="18">IF(D11="","",SQRT(2*$B$5/B11)*D11)</f>
        <v>4854.2058596381194</v>
      </c>
      <c r="G11" s="52">
        <f t="shared" ref="G11:G47" si="19">IF(B11="","",SQRT($B$5/B11))</f>
        <v>5.6446874809851924</v>
      </c>
      <c r="H11" s="21" t="str">
        <f t="shared" si="1"/>
        <v>--</v>
      </c>
      <c r="I11" s="14" t="str">
        <f t="shared" si="2"/>
        <v>--</v>
      </c>
      <c r="J11" s="21">
        <f t="shared" si="3"/>
        <v>34.519978022045173</v>
      </c>
      <c r="K11" s="14">
        <f t="shared" si="4"/>
        <v>40.733874432802416</v>
      </c>
      <c r="L11" s="21">
        <f t="shared" si="5"/>
        <v>6473.5809983589961</v>
      </c>
      <c r="M11" s="7">
        <f t="shared" si="6"/>
        <v>51.951768270911217</v>
      </c>
      <c r="N11" s="21" t="str">
        <f t="shared" si="7"/>
        <v>--</v>
      </c>
      <c r="O11" s="7" t="str">
        <f t="shared" si="8"/>
        <v>--</v>
      </c>
      <c r="P11" s="26"/>
      <c r="Q11" s="15">
        <f t="shared" ref="Q11:Q47" si="20">SQRT(B11*($B$4-B11))</f>
        <v>12.127415455397081</v>
      </c>
      <c r="R11" s="46">
        <f t="shared" si="9"/>
        <v>486.28311454729646</v>
      </c>
      <c r="S11" s="47">
        <f t="shared" si="10"/>
        <v>-2426.5878578646725</v>
      </c>
      <c r="T11" s="47">
        <f t="shared" si="11"/>
        <v>811.31794033966264</v>
      </c>
      <c r="U11" s="47">
        <f t="shared" si="12"/>
        <v>2426.5878578646725</v>
      </c>
      <c r="V11" s="47">
        <f t="shared" si="13"/>
        <v>-12.939632568633058</v>
      </c>
      <c r="W11" s="47">
        <f t="shared" si="14"/>
        <v>620.20291545539715</v>
      </c>
      <c r="X11" s="47">
        <f t="shared" si="15"/>
        <v>12.939632568633058</v>
      </c>
      <c r="Y11" s="47">
        <f t="shared" si="16"/>
        <v>595.94808454460292</v>
      </c>
    </row>
    <row r="12" spans="1:25" x14ac:dyDescent="0.2">
      <c r="A12" s="5">
        <v>2</v>
      </c>
      <c r="B12" s="6">
        <v>3.390539</v>
      </c>
      <c r="C12" s="6">
        <v>-556.33569999999997</v>
      </c>
      <c r="D12" s="18">
        <f t="shared" si="17"/>
        <v>556.34603157495474</v>
      </c>
      <c r="E12" s="52">
        <f t="shared" si="0"/>
        <v>14.746917820440938</v>
      </c>
      <c r="F12" s="51">
        <f t="shared" si="18"/>
        <v>4272.9284463999702</v>
      </c>
      <c r="G12" s="52">
        <f t="shared" si="19"/>
        <v>5.4308227406979395</v>
      </c>
      <c r="H12" s="21" t="str">
        <f t="shared" si="1"/>
        <v>--</v>
      </c>
      <c r="I12" s="14" t="str">
        <f t="shared" si="2"/>
        <v>--</v>
      </c>
      <c r="J12" s="21">
        <f t="shared" si="3"/>
        <v>37.257480013110104</v>
      </c>
      <c r="K12" s="14">
        <f t="shared" si="4"/>
        <v>35.128206570681421</v>
      </c>
      <c r="L12" s="21">
        <f t="shared" si="5"/>
        <v>5900.9617542418928</v>
      </c>
      <c r="M12" s="7">
        <f t="shared" si="6"/>
        <v>45.272160385008156</v>
      </c>
      <c r="N12" s="21" t="str">
        <f t="shared" si="7"/>
        <v>--</v>
      </c>
      <c r="O12" s="7" t="str">
        <f t="shared" si="8"/>
        <v>--</v>
      </c>
      <c r="P12" s="26"/>
      <c r="Q12" s="15">
        <f t="shared" si="20"/>
        <v>12.571045910721947</v>
      </c>
      <c r="R12" s="46">
        <f t="shared" si="9"/>
        <v>441.43406278494979</v>
      </c>
      <c r="S12" s="47">
        <f t="shared" si="10"/>
        <v>-2135.879064229413</v>
      </c>
      <c r="T12" s="47">
        <f t="shared" si="11"/>
        <v>752.17703690144219</v>
      </c>
      <c r="U12" s="47">
        <f t="shared" si="12"/>
        <v>2135.8790642294134</v>
      </c>
      <c r="V12" s="47">
        <f t="shared" si="13"/>
        <v>-13.485508779775364</v>
      </c>
      <c r="W12" s="47">
        <f t="shared" si="14"/>
        <v>568.90674591072195</v>
      </c>
      <c r="X12" s="47">
        <f t="shared" si="15"/>
        <v>13.485508779775364</v>
      </c>
      <c r="Y12" s="47">
        <f t="shared" si="16"/>
        <v>543.764654089278</v>
      </c>
    </row>
    <row r="13" spans="1:25" x14ac:dyDescent="0.2">
      <c r="A13" s="5">
        <v>3.5</v>
      </c>
      <c r="B13" s="6">
        <v>15.89602</v>
      </c>
      <c r="C13" s="6">
        <v>26.307929999999999</v>
      </c>
      <c r="D13" s="18">
        <f t="shared" si="17"/>
        <v>30.737446750263757</v>
      </c>
      <c r="E13" s="52">
        <f t="shared" si="0"/>
        <v>3.1454414375422277</v>
      </c>
      <c r="F13" s="51">
        <f t="shared" si="18"/>
        <v>109.02813592785851</v>
      </c>
      <c r="G13" s="52">
        <f t="shared" si="19"/>
        <v>2.508163247295609</v>
      </c>
      <c r="H13" s="21">
        <f t="shared" si="1"/>
        <v>1598.5607027223464</v>
      </c>
      <c r="I13" s="14">
        <f t="shared" si="2"/>
        <v>0.98769648916287045</v>
      </c>
      <c r="J13" s="21" t="str">
        <f t="shared" si="3"/>
        <v>--</v>
      </c>
      <c r="K13" s="14" t="str">
        <f t="shared" si="4"/>
        <v>--</v>
      </c>
      <c r="L13" s="21" t="str">
        <f t="shared" si="5"/>
        <v>--</v>
      </c>
      <c r="M13" s="7" t="str">
        <f t="shared" si="6"/>
        <v>--</v>
      </c>
      <c r="N13" s="21">
        <f t="shared" si="7"/>
        <v>916.95109787558522</v>
      </c>
      <c r="O13" s="7">
        <f t="shared" si="8"/>
        <v>1.5522574732687662</v>
      </c>
      <c r="P13" s="26"/>
      <c r="Q13" s="15">
        <f t="shared" si="20"/>
        <v>23.283417879675657</v>
      </c>
      <c r="R13" s="46">
        <f t="shared" si="9"/>
        <v>-48.694236799095833</v>
      </c>
      <c r="S13" s="47">
        <f t="shared" si="10"/>
        <v>-21.720580240313513</v>
      </c>
      <c r="T13" s="47">
        <f t="shared" si="11"/>
        <v>-28.446114561654426</v>
      </c>
      <c r="U13" s="47">
        <f t="shared" si="12"/>
        <v>21.720580240313531</v>
      </c>
      <c r="V13" s="47">
        <f t="shared" si="13"/>
        <v>-34.135924721507074</v>
      </c>
      <c r="W13" s="47">
        <f t="shared" si="14"/>
        <v>-3.0245121203243421</v>
      </c>
      <c r="X13" s="47">
        <f t="shared" si="15"/>
        <v>34.135924721507074</v>
      </c>
      <c r="Y13" s="47">
        <f t="shared" si="16"/>
        <v>-49.591347879675652</v>
      </c>
    </row>
    <row r="14" spans="1:25" x14ac:dyDescent="0.2">
      <c r="A14" s="5">
        <v>3.6</v>
      </c>
      <c r="B14" s="6">
        <v>18.293859999999999</v>
      </c>
      <c r="C14" s="6">
        <v>65.451719999999995</v>
      </c>
      <c r="D14" s="18">
        <f t="shared" si="17"/>
        <v>67.960230757833656</v>
      </c>
      <c r="E14" s="52">
        <f t="shared" si="0"/>
        <v>2.7331574637610654</v>
      </c>
      <c r="F14" s="51">
        <f t="shared" si="18"/>
        <v>224.70729256906068</v>
      </c>
      <c r="G14" s="52">
        <f t="shared" si="19"/>
        <v>2.338015168368702</v>
      </c>
      <c r="H14" s="21">
        <f t="shared" si="1"/>
        <v>978.8865610065568</v>
      </c>
      <c r="I14" s="14">
        <f t="shared" si="2"/>
        <v>4.4481516157460161</v>
      </c>
      <c r="J14" s="21" t="str">
        <f t="shared" si="3"/>
        <v>--</v>
      </c>
      <c r="K14" s="14" t="str">
        <f t="shared" si="4"/>
        <v>--</v>
      </c>
      <c r="L14" s="21" t="str">
        <f t="shared" si="5"/>
        <v>--</v>
      </c>
      <c r="M14" s="7" t="str">
        <f t="shared" si="6"/>
        <v>--</v>
      </c>
      <c r="N14" s="21">
        <f t="shared" si="7"/>
        <v>493.76743678536832</v>
      </c>
      <c r="O14" s="7">
        <f t="shared" si="8"/>
        <v>1.6790693125368177</v>
      </c>
      <c r="P14" s="26"/>
      <c r="Q14" s="15">
        <f t="shared" si="20"/>
        <v>24.083763956250692</v>
      </c>
      <c r="R14" s="46">
        <f t="shared" si="9"/>
        <v>-161.26906067821497</v>
      </c>
      <c r="S14" s="47">
        <f t="shared" si="10"/>
        <v>-100.61481915418504</v>
      </c>
      <c r="T14" s="47">
        <f t="shared" si="11"/>
        <v>-45.163258109250151</v>
      </c>
      <c r="U14" s="47">
        <f t="shared" si="12"/>
        <v>100.61481915418503</v>
      </c>
      <c r="V14" s="47">
        <f t="shared" si="13"/>
        <v>-37.979653083362862</v>
      </c>
      <c r="W14" s="47">
        <f t="shared" si="14"/>
        <v>-41.367956043749302</v>
      </c>
      <c r="X14" s="47">
        <f t="shared" si="15"/>
        <v>37.979653083362862</v>
      </c>
      <c r="Y14" s="47">
        <f t="shared" si="16"/>
        <v>-89.535483956250687</v>
      </c>
    </row>
    <row r="15" spans="1:25" x14ac:dyDescent="0.2">
      <c r="A15" s="5">
        <v>3.7</v>
      </c>
      <c r="B15" s="6">
        <v>21.1951</v>
      </c>
      <c r="C15" s="6">
        <v>106.34</v>
      </c>
      <c r="D15" s="18">
        <f t="shared" si="17"/>
        <v>108.43167371211237</v>
      </c>
      <c r="E15" s="52">
        <f t="shared" si="0"/>
        <v>2.3590358148817416</v>
      </c>
      <c r="F15" s="51">
        <f t="shared" si="18"/>
        <v>333.08373374926686</v>
      </c>
      <c r="G15" s="52">
        <f t="shared" si="19"/>
        <v>2.17211225072819</v>
      </c>
      <c r="H15" s="21">
        <f t="shared" si="1"/>
        <v>635.4151327134017</v>
      </c>
      <c r="I15" s="14">
        <f t="shared" si="2"/>
        <v>6.8332975367375512</v>
      </c>
      <c r="J15" s="21" t="str">
        <f t="shared" si="3"/>
        <v>--</v>
      </c>
      <c r="K15" s="14" t="str">
        <f t="shared" si="4"/>
        <v>--</v>
      </c>
      <c r="L15" s="21" t="str">
        <f t="shared" si="5"/>
        <v>--</v>
      </c>
      <c r="M15" s="7" t="str">
        <f t="shared" si="6"/>
        <v>--</v>
      </c>
      <c r="N15" s="21">
        <f t="shared" si="7"/>
        <v>328.23546019967671</v>
      </c>
      <c r="O15" s="7">
        <f t="shared" si="8"/>
        <v>1.8449005526423028</v>
      </c>
      <c r="P15" s="26"/>
      <c r="Q15" s="15">
        <f t="shared" si="20"/>
        <v>24.708758285069688</v>
      </c>
      <c r="R15" s="46">
        <f t="shared" si="9"/>
        <v>-301.47763612478099</v>
      </c>
      <c r="S15" s="47">
        <f t="shared" si="10"/>
        <v>-158.85903632493847</v>
      </c>
      <c r="T15" s="47">
        <f t="shared" si="11"/>
        <v>-67.695664251196703</v>
      </c>
      <c r="U15" s="47">
        <f t="shared" si="12"/>
        <v>158.85903632493861</v>
      </c>
      <c r="V15" s="47">
        <f t="shared" si="13"/>
        <v>-42.88985256860758</v>
      </c>
      <c r="W15" s="47">
        <f t="shared" si="14"/>
        <v>-81.631241714930312</v>
      </c>
      <c r="X15" s="47">
        <f t="shared" si="15"/>
        <v>42.88985256860758</v>
      </c>
      <c r="Y15" s="47">
        <f t="shared" si="16"/>
        <v>-131.04875828506968</v>
      </c>
    </row>
    <row r="16" spans="1:25" x14ac:dyDescent="0.2">
      <c r="A16" s="5">
        <v>3.8</v>
      </c>
      <c r="B16" s="6">
        <v>24.74259</v>
      </c>
      <c r="C16" s="6">
        <v>149.51499999999999</v>
      </c>
      <c r="D16" s="18">
        <f t="shared" si="17"/>
        <v>151.54844435001007</v>
      </c>
      <c r="E16" s="52">
        <f t="shared" si="0"/>
        <v>2.0208070375817568</v>
      </c>
      <c r="F16" s="51">
        <f t="shared" si="18"/>
        <v>430.86766305192504</v>
      </c>
      <c r="G16" s="52">
        <f t="shared" si="19"/>
        <v>2.0103766003322647</v>
      </c>
      <c r="H16" s="21">
        <f t="shared" si="1"/>
        <v>461.76132108905176</v>
      </c>
      <c r="I16" s="14">
        <f t="shared" si="2"/>
        <v>8.7766107458487035</v>
      </c>
      <c r="J16" s="21" t="str">
        <f t="shared" si="3"/>
        <v>--</v>
      </c>
      <c r="K16" s="14" t="str">
        <f t="shared" si="4"/>
        <v>--</v>
      </c>
      <c r="L16" s="21" t="str">
        <f t="shared" si="5"/>
        <v>--</v>
      </c>
      <c r="M16" s="7" t="str">
        <f t="shared" si="6"/>
        <v>--</v>
      </c>
      <c r="N16" s="21">
        <f t="shared" si="7"/>
        <v>239.99769540704136</v>
      </c>
      <c r="O16" s="7">
        <f t="shared" si="8"/>
        <v>2.0726917158948956</v>
      </c>
      <c r="P16" s="26"/>
      <c r="Q16" s="15">
        <f t="shared" si="20"/>
        <v>24.998674766713133</v>
      </c>
      <c r="R16" s="46">
        <f t="shared" si="9"/>
        <v>-501.26244999229692</v>
      </c>
      <c r="S16" s="47">
        <f t="shared" si="10"/>
        <v>-209.55127240357379</v>
      </c>
      <c r="T16" s="47">
        <f t="shared" si="11"/>
        <v>-90.702442686722733</v>
      </c>
      <c r="U16" s="47">
        <f t="shared" si="12"/>
        <v>209.55127240357396</v>
      </c>
      <c r="V16" s="47">
        <f t="shared" si="13"/>
        <v>-49.487803315369888</v>
      </c>
      <c r="W16" s="47">
        <f t="shared" si="14"/>
        <v>-124.51632523328685</v>
      </c>
      <c r="X16" s="47">
        <f t="shared" si="15"/>
        <v>49.487803315369888</v>
      </c>
      <c r="Y16" s="47">
        <f t="shared" si="16"/>
        <v>-174.51367476671311</v>
      </c>
    </row>
    <row r="17" spans="1:25" x14ac:dyDescent="0.2">
      <c r="A17" s="5">
        <v>7</v>
      </c>
      <c r="B17" s="6">
        <v>126.4829</v>
      </c>
      <c r="C17" s="6">
        <v>-382.78539999999998</v>
      </c>
      <c r="D17" s="18">
        <f t="shared" si="17"/>
        <v>403.14090147933388</v>
      </c>
      <c r="E17" s="52">
        <f t="shared" si="0"/>
        <v>2.529658</v>
      </c>
      <c r="F17" s="51">
        <f t="shared" si="18"/>
        <v>506.93929109616613</v>
      </c>
      <c r="G17" s="52">
        <f t="shared" si="19"/>
        <v>0.88916854893319697</v>
      </c>
      <c r="H17" s="21">
        <f t="shared" si="1"/>
        <v>34.387684882577211</v>
      </c>
      <c r="I17" s="14">
        <f t="shared" si="2"/>
        <v>5.6497539518526736</v>
      </c>
      <c r="J17" s="21">
        <f t="shared" si="3"/>
        <v>91.498642048333139</v>
      </c>
      <c r="K17" s="14">
        <f t="shared" si="4"/>
        <v>3.6536111267954503</v>
      </c>
      <c r="L17" s="21" t="str">
        <f t="shared" si="5"/>
        <v>--</v>
      </c>
      <c r="M17" s="7" t="str">
        <f t="shared" si="6"/>
        <v>--</v>
      </c>
      <c r="N17" s="21" t="str">
        <f t="shared" si="7"/>
        <v>--</v>
      </c>
      <c r="O17" s="7" t="str">
        <f t="shared" si="8"/>
        <v>--</v>
      </c>
      <c r="P17" s="26"/>
      <c r="Q17" s="15" t="e">
        <f t="shared" si="20"/>
        <v>#NUM!</v>
      </c>
      <c r="R17" s="46">
        <f t="shared" si="9"/>
        <v>160.69421025020318</v>
      </c>
      <c r="S17" s="47">
        <f t="shared" si="10"/>
        <v>-248.48915713622367</v>
      </c>
      <c r="T17" s="47">
        <f t="shared" si="11"/>
        <v>-661.17915525098113</v>
      </c>
      <c r="U17" s="47">
        <f t="shared" si="12"/>
        <v>248.48915713622364</v>
      </c>
      <c r="V17" s="47" t="str">
        <f t="shared" si="13"/>
        <v>--</v>
      </c>
      <c r="W17" s="47" t="str">
        <f t="shared" si="14"/>
        <v>--</v>
      </c>
      <c r="X17" s="47" t="str">
        <f t="shared" si="15"/>
        <v>--</v>
      </c>
      <c r="Y17" s="47" t="str">
        <f t="shared" si="16"/>
        <v>--</v>
      </c>
    </row>
    <row r="18" spans="1:25" x14ac:dyDescent="0.2">
      <c r="A18" s="5">
        <v>7.1</v>
      </c>
      <c r="B18" s="6">
        <v>118.2863</v>
      </c>
      <c r="C18" s="6">
        <v>-343.1277</v>
      </c>
      <c r="D18" s="18">
        <f t="shared" si="17"/>
        <v>362.94388998160582</v>
      </c>
      <c r="E18" s="52">
        <f t="shared" si="0"/>
        <v>2.365726</v>
      </c>
      <c r="F18" s="51">
        <f t="shared" si="18"/>
        <v>471.94051685590489</v>
      </c>
      <c r="G18" s="52">
        <f t="shared" si="19"/>
        <v>0.91945986417461723</v>
      </c>
      <c r="H18" s="21">
        <f t="shared" si="1"/>
        <v>34.44876619003913</v>
      </c>
      <c r="I18" s="14">
        <f t="shared" si="2"/>
        <v>5.1694455367662195</v>
      </c>
      <c r="J18" s="21">
        <f t="shared" si="3"/>
        <v>97.202984969289602</v>
      </c>
      <c r="K18" s="14">
        <f t="shared" si="4"/>
        <v>3.3226842572922886</v>
      </c>
      <c r="L18" s="21" t="str">
        <f t="shared" si="5"/>
        <v>--</v>
      </c>
      <c r="M18" s="7" t="str">
        <f t="shared" si="6"/>
        <v>--</v>
      </c>
      <c r="N18" s="21" t="str">
        <f t="shared" si="7"/>
        <v>--</v>
      </c>
      <c r="O18" s="7" t="str">
        <f t="shared" si="8"/>
        <v>--</v>
      </c>
      <c r="P18" s="26"/>
      <c r="Q18" s="15" t="e">
        <f t="shared" si="20"/>
        <v>#NUM!</v>
      </c>
      <c r="R18" s="46">
        <f t="shared" si="9"/>
        <v>148.22699043129234</v>
      </c>
      <c r="S18" s="47">
        <f t="shared" si="10"/>
        <v>-230.61214812440969</v>
      </c>
      <c r="T18" s="47">
        <f t="shared" si="11"/>
        <v>-650.71094402081178</v>
      </c>
      <c r="U18" s="47">
        <f t="shared" si="12"/>
        <v>230.61214812440963</v>
      </c>
      <c r="V18" s="47" t="str">
        <f t="shared" si="13"/>
        <v>--</v>
      </c>
      <c r="W18" s="47" t="str">
        <f t="shared" si="14"/>
        <v>--</v>
      </c>
      <c r="X18" s="47" t="str">
        <f t="shared" si="15"/>
        <v>--</v>
      </c>
      <c r="Y18" s="47" t="str">
        <f t="shared" si="16"/>
        <v>--</v>
      </c>
    </row>
    <row r="19" spans="1:25" x14ac:dyDescent="0.2">
      <c r="A19" s="5">
        <v>7.2</v>
      </c>
      <c r="B19" s="6">
        <v>111.5035</v>
      </c>
      <c r="C19" s="6">
        <v>-306.26049999999998</v>
      </c>
      <c r="D19" s="18">
        <f t="shared" si="17"/>
        <v>325.9271764865581</v>
      </c>
      <c r="E19" s="52">
        <f t="shared" si="0"/>
        <v>2.23007</v>
      </c>
      <c r="F19" s="51">
        <f t="shared" si="18"/>
        <v>436.50711026112157</v>
      </c>
      <c r="G19" s="52">
        <f t="shared" si="19"/>
        <v>0.94701258431118507</v>
      </c>
      <c r="H19" s="21">
        <f t="shared" si="1"/>
        <v>34.857990793408369</v>
      </c>
      <c r="I19" s="14">
        <f t="shared" si="2"/>
        <v>4.6961558696543122</v>
      </c>
      <c r="J19" s="21">
        <f t="shared" si="3"/>
        <v>104.04776776460957</v>
      </c>
      <c r="K19" s="14">
        <f t="shared" si="4"/>
        <v>3.0103269932393775</v>
      </c>
      <c r="L19" s="21" t="str">
        <f t="shared" si="5"/>
        <v>--</v>
      </c>
      <c r="M19" s="7" t="str">
        <f t="shared" si="6"/>
        <v>--</v>
      </c>
      <c r="N19" s="21" t="str">
        <f t="shared" si="7"/>
        <v>--</v>
      </c>
      <c r="O19" s="7" t="str">
        <f t="shared" si="8"/>
        <v>--</v>
      </c>
      <c r="P19" s="26"/>
      <c r="Q19" s="15" t="e">
        <f t="shared" si="20"/>
        <v>#NUM!</v>
      </c>
      <c r="R19" s="46">
        <f t="shared" si="9"/>
        <v>136.18398480283986</v>
      </c>
      <c r="S19" s="47">
        <f t="shared" si="10"/>
        <v>-212.44908643514742</v>
      </c>
      <c r="T19" s="47">
        <f t="shared" si="11"/>
        <v>-634.14019867684692</v>
      </c>
      <c r="U19" s="47">
        <f t="shared" si="12"/>
        <v>212.44908643514745</v>
      </c>
      <c r="V19" s="47" t="str">
        <f t="shared" si="13"/>
        <v>--</v>
      </c>
      <c r="W19" s="47" t="str">
        <f t="shared" si="14"/>
        <v>--</v>
      </c>
      <c r="X19" s="47" t="str">
        <f t="shared" si="15"/>
        <v>--</v>
      </c>
      <c r="Y19" s="47" t="str">
        <f t="shared" si="16"/>
        <v>--</v>
      </c>
    </row>
    <row r="20" spans="1:25" x14ac:dyDescent="0.2">
      <c r="A20" s="5">
        <v>5.2</v>
      </c>
      <c r="B20" s="6">
        <v>1385.9359999999999</v>
      </c>
      <c r="C20" s="6">
        <v>2049.8200000000002</v>
      </c>
      <c r="D20" s="18">
        <f t="shared" si="17"/>
        <v>2474.3848990195524</v>
      </c>
      <c r="E20" s="52">
        <f t="shared" si="0"/>
        <v>27.718719999999998</v>
      </c>
      <c r="F20" s="51">
        <f t="shared" si="18"/>
        <v>939.96280038434054</v>
      </c>
      <c r="G20" s="52">
        <f t="shared" si="19"/>
        <v>0.26861385650964248</v>
      </c>
      <c r="H20" s="21">
        <f t="shared" si="1"/>
        <v>75.000698634152968</v>
      </c>
      <c r="I20" s="14">
        <f t="shared" si="2"/>
        <v>14.302953316340103</v>
      </c>
      <c r="J20" s="21">
        <f t="shared" si="3"/>
        <v>65.494956024093653</v>
      </c>
      <c r="K20" s="14">
        <f t="shared" si="4"/>
        <v>17.186370626329836</v>
      </c>
      <c r="L20" s="21" t="str">
        <f t="shared" si="5"/>
        <v>--</v>
      </c>
      <c r="M20" s="7" t="str">
        <f t="shared" si="6"/>
        <v>--</v>
      </c>
      <c r="N20" s="21" t="str">
        <f t="shared" si="7"/>
        <v>--</v>
      </c>
      <c r="O20" s="7" t="str">
        <f t="shared" si="8"/>
        <v>--</v>
      </c>
      <c r="P20" s="26"/>
      <c r="Q20" s="15" t="e">
        <f t="shared" si="20"/>
        <v>#NUM!</v>
      </c>
      <c r="R20" s="46">
        <f t="shared" si="9"/>
        <v>561.52278729611191</v>
      </c>
      <c r="S20" s="47">
        <f t="shared" si="10"/>
        <v>-467.31415185781913</v>
      </c>
      <c r="T20" s="47">
        <f t="shared" si="11"/>
        <v>-408.08579630253132</v>
      </c>
      <c r="U20" s="47">
        <f t="shared" si="12"/>
        <v>467.31415185781907</v>
      </c>
      <c r="V20" s="47" t="str">
        <f t="shared" si="13"/>
        <v>--</v>
      </c>
      <c r="W20" s="47" t="str">
        <f t="shared" si="14"/>
        <v>--</v>
      </c>
      <c r="X20" s="47" t="str">
        <f t="shared" si="15"/>
        <v>--</v>
      </c>
      <c r="Y20" s="47" t="str">
        <f t="shared" si="16"/>
        <v>--</v>
      </c>
    </row>
    <row r="21" spans="1:25" x14ac:dyDescent="0.2">
      <c r="A21" s="5">
        <v>5.3</v>
      </c>
      <c r="B21" s="6">
        <v>2510.8319999999999</v>
      </c>
      <c r="C21" s="6">
        <v>2160.2669999999998</v>
      </c>
      <c r="D21" s="18">
        <f t="shared" si="17"/>
        <v>3312.2546465380647</v>
      </c>
      <c r="E21" s="52">
        <f t="shared" si="0"/>
        <v>50.216639999999998</v>
      </c>
      <c r="F21" s="51">
        <f t="shared" si="18"/>
        <v>934.82407471817146</v>
      </c>
      <c r="G21" s="52">
        <f t="shared" si="19"/>
        <v>0.19956812292211615</v>
      </c>
      <c r="H21" s="21">
        <f t="shared" si="1"/>
        <v>69.790055730363093</v>
      </c>
      <c r="I21" s="14">
        <f t="shared" si="2"/>
        <v>13.955487455235899</v>
      </c>
      <c r="J21" s="21">
        <f t="shared" si="3"/>
        <v>64.616512342517382</v>
      </c>
      <c r="K21" s="14">
        <f t="shared" si="4"/>
        <v>15.557113488208556</v>
      </c>
      <c r="L21" s="21" t="str">
        <f t="shared" si="5"/>
        <v>--</v>
      </c>
      <c r="M21" s="7" t="str">
        <f t="shared" si="6"/>
        <v>--</v>
      </c>
      <c r="N21" s="21" t="str">
        <f t="shared" si="7"/>
        <v>--</v>
      </c>
      <c r="O21" s="7" t="str">
        <f t="shared" si="8"/>
        <v>--</v>
      </c>
      <c r="P21" s="26"/>
      <c r="Q21" s="15" t="e">
        <f t="shared" si="20"/>
        <v>#NUM!</v>
      </c>
      <c r="R21" s="46">
        <f t="shared" si="9"/>
        <v>518.06560252355791</v>
      </c>
      <c r="S21" s="47">
        <f t="shared" si="10"/>
        <v>-464.73004278631623</v>
      </c>
      <c r="T21" s="47">
        <f t="shared" si="11"/>
        <v>-430.27956105465631</v>
      </c>
      <c r="U21" s="47">
        <f t="shared" si="12"/>
        <v>464.73004278631629</v>
      </c>
      <c r="V21" s="47" t="str">
        <f t="shared" si="13"/>
        <v>--</v>
      </c>
      <c r="W21" s="47" t="str">
        <f t="shared" si="14"/>
        <v>--</v>
      </c>
      <c r="X21" s="47" t="str">
        <f t="shared" si="15"/>
        <v>--</v>
      </c>
      <c r="Y21" s="47" t="str">
        <f t="shared" si="16"/>
        <v>--</v>
      </c>
    </row>
    <row r="22" spans="1:25" x14ac:dyDescent="0.2">
      <c r="A22" s="5">
        <v>7</v>
      </c>
      <c r="B22" s="6">
        <v>126.4829</v>
      </c>
      <c r="C22" s="6">
        <v>-382.78539999999998</v>
      </c>
      <c r="D22" s="18">
        <f t="shared" si="17"/>
        <v>403.14090147933388</v>
      </c>
      <c r="E22" s="52">
        <f t="shared" si="0"/>
        <v>2.529658</v>
      </c>
      <c r="F22" s="51">
        <f t="shared" si="18"/>
        <v>506.93929109616613</v>
      </c>
      <c r="G22" s="52">
        <f t="shared" si="19"/>
        <v>0.88916854893319697</v>
      </c>
      <c r="H22" s="21">
        <f t="shared" si="1"/>
        <v>34.387684882577211</v>
      </c>
      <c r="I22" s="14">
        <f t="shared" si="2"/>
        <v>5.6497539518526736</v>
      </c>
      <c r="J22" s="21">
        <f t="shared" si="3"/>
        <v>91.498642048333139</v>
      </c>
      <c r="K22" s="14">
        <f t="shared" si="4"/>
        <v>3.6536111267954503</v>
      </c>
      <c r="L22" s="21" t="str">
        <f t="shared" si="5"/>
        <v>--</v>
      </c>
      <c r="M22" s="7" t="str">
        <f t="shared" si="6"/>
        <v>--</v>
      </c>
      <c r="N22" s="21" t="str">
        <f t="shared" si="7"/>
        <v>--</v>
      </c>
      <c r="O22" s="7" t="str">
        <f t="shared" si="8"/>
        <v>--</v>
      </c>
      <c r="P22" s="26"/>
      <c r="Q22" s="15" t="e">
        <f t="shared" si="20"/>
        <v>#NUM!</v>
      </c>
      <c r="R22" s="46">
        <f t="shared" si="9"/>
        <v>160.69421025020318</v>
      </c>
      <c r="S22" s="47">
        <f t="shared" si="10"/>
        <v>-248.48915713622367</v>
      </c>
      <c r="T22" s="47">
        <f t="shared" si="11"/>
        <v>-661.17915525098113</v>
      </c>
      <c r="U22" s="47">
        <f t="shared" si="12"/>
        <v>248.48915713622364</v>
      </c>
      <c r="V22" s="47" t="str">
        <f t="shared" si="13"/>
        <v>--</v>
      </c>
      <c r="W22" s="47" t="str">
        <f t="shared" si="14"/>
        <v>--</v>
      </c>
      <c r="X22" s="47" t="str">
        <f t="shared" si="15"/>
        <v>--</v>
      </c>
      <c r="Y22" s="47" t="str">
        <f t="shared" si="16"/>
        <v>--</v>
      </c>
    </row>
    <row r="23" spans="1:25" x14ac:dyDescent="0.2">
      <c r="A23" s="5">
        <v>7.1</v>
      </c>
      <c r="B23" s="6">
        <v>118.2863</v>
      </c>
      <c r="C23" s="6">
        <v>-343.1277</v>
      </c>
      <c r="D23" s="18">
        <f t="shared" si="17"/>
        <v>362.94388998160582</v>
      </c>
      <c r="E23" s="52">
        <f t="shared" si="0"/>
        <v>2.365726</v>
      </c>
      <c r="F23" s="51">
        <f t="shared" si="18"/>
        <v>471.94051685590489</v>
      </c>
      <c r="G23" s="52">
        <f t="shared" si="19"/>
        <v>0.91945986417461723</v>
      </c>
      <c r="H23" s="21">
        <f t="shared" si="1"/>
        <v>34.44876619003913</v>
      </c>
      <c r="I23" s="14">
        <f t="shared" si="2"/>
        <v>5.1694455367662195</v>
      </c>
      <c r="J23" s="21">
        <f t="shared" si="3"/>
        <v>97.202984969289602</v>
      </c>
      <c r="K23" s="14">
        <f t="shared" si="4"/>
        <v>3.3226842572922886</v>
      </c>
      <c r="L23" s="21" t="str">
        <f t="shared" si="5"/>
        <v>--</v>
      </c>
      <c r="M23" s="7" t="str">
        <f t="shared" si="6"/>
        <v>--</v>
      </c>
      <c r="N23" s="21" t="str">
        <f t="shared" si="7"/>
        <v>--</v>
      </c>
      <c r="O23" s="7" t="str">
        <f t="shared" si="8"/>
        <v>--</v>
      </c>
      <c r="P23" s="26"/>
      <c r="Q23" s="15" t="e">
        <f t="shared" si="20"/>
        <v>#NUM!</v>
      </c>
      <c r="R23" s="46">
        <f t="shared" si="9"/>
        <v>148.22699043129234</v>
      </c>
      <c r="S23" s="47">
        <f t="shared" si="10"/>
        <v>-230.61214812440969</v>
      </c>
      <c r="T23" s="47">
        <f t="shared" si="11"/>
        <v>-650.71094402081178</v>
      </c>
      <c r="U23" s="47">
        <f t="shared" si="12"/>
        <v>230.61214812440963</v>
      </c>
      <c r="V23" s="47" t="str">
        <f t="shared" si="13"/>
        <v>--</v>
      </c>
      <c r="W23" s="47" t="str">
        <f t="shared" si="14"/>
        <v>--</v>
      </c>
      <c r="X23" s="47" t="str">
        <f t="shared" si="15"/>
        <v>--</v>
      </c>
      <c r="Y23" s="47" t="str">
        <f t="shared" si="16"/>
        <v>--</v>
      </c>
    </row>
    <row r="24" spans="1:25" x14ac:dyDescent="0.2">
      <c r="A24" s="5">
        <v>7.2</v>
      </c>
      <c r="B24" s="6">
        <v>111.5035</v>
      </c>
      <c r="C24" s="6">
        <v>-306.26049999999998</v>
      </c>
      <c r="D24" s="18">
        <f t="shared" si="17"/>
        <v>325.9271764865581</v>
      </c>
      <c r="E24" s="52">
        <f t="shared" si="0"/>
        <v>2.23007</v>
      </c>
      <c r="F24" s="51">
        <f t="shared" si="18"/>
        <v>436.50711026112157</v>
      </c>
      <c r="G24" s="52">
        <f t="shared" si="19"/>
        <v>0.94701258431118507</v>
      </c>
      <c r="H24" s="21">
        <f t="shared" si="1"/>
        <v>34.857990793408369</v>
      </c>
      <c r="I24" s="14">
        <f t="shared" si="2"/>
        <v>4.6961558696543122</v>
      </c>
      <c r="J24" s="21">
        <f t="shared" si="3"/>
        <v>104.04776776460957</v>
      </c>
      <c r="K24" s="14">
        <f t="shared" si="4"/>
        <v>3.0103269932393775</v>
      </c>
      <c r="L24" s="21" t="str">
        <f t="shared" si="5"/>
        <v>--</v>
      </c>
      <c r="M24" s="7" t="str">
        <f t="shared" si="6"/>
        <v>--</v>
      </c>
      <c r="N24" s="21" t="str">
        <f t="shared" si="7"/>
        <v>--</v>
      </c>
      <c r="O24" s="7" t="str">
        <f t="shared" si="8"/>
        <v>--</v>
      </c>
      <c r="P24" s="26"/>
      <c r="Q24" s="15" t="e">
        <f t="shared" si="20"/>
        <v>#NUM!</v>
      </c>
      <c r="R24" s="46">
        <f t="shared" si="9"/>
        <v>136.18398480283986</v>
      </c>
      <c r="S24" s="47">
        <f t="shared" si="10"/>
        <v>-212.44908643514742</v>
      </c>
      <c r="T24" s="47">
        <f t="shared" si="11"/>
        <v>-634.14019867684692</v>
      </c>
      <c r="U24" s="47">
        <f t="shared" si="12"/>
        <v>212.44908643514745</v>
      </c>
      <c r="V24" s="47" t="str">
        <f t="shared" si="13"/>
        <v>--</v>
      </c>
      <c r="W24" s="47" t="str">
        <f t="shared" si="14"/>
        <v>--</v>
      </c>
      <c r="X24" s="47" t="str">
        <f t="shared" si="15"/>
        <v>--</v>
      </c>
      <c r="Y24" s="47" t="str">
        <f t="shared" si="16"/>
        <v>--</v>
      </c>
    </row>
    <row r="25" spans="1:25" x14ac:dyDescent="0.2">
      <c r="A25" s="5">
        <v>10.1</v>
      </c>
      <c r="B25" s="6">
        <v>124.9075</v>
      </c>
      <c r="C25" s="6">
        <v>491.27449999999999</v>
      </c>
      <c r="D25" s="18">
        <f t="shared" si="17"/>
        <v>506.90484107621222</v>
      </c>
      <c r="E25" s="52">
        <f t="shared" si="0"/>
        <v>2.4981499999999999</v>
      </c>
      <c r="F25" s="51">
        <f t="shared" si="18"/>
        <v>641.42691378662937</v>
      </c>
      <c r="G25" s="52">
        <f t="shared" si="19"/>
        <v>0.89475831284454643</v>
      </c>
      <c r="H25" s="21">
        <f t="shared" si="1"/>
        <v>78.661137238454756</v>
      </c>
      <c r="I25" s="14">
        <f t="shared" si="2"/>
        <v>4.9919802192465434</v>
      </c>
      <c r="J25" s="21">
        <f t="shared" si="3"/>
        <v>49.742162270030121</v>
      </c>
      <c r="K25" s="14">
        <f t="shared" si="4"/>
        <v>13.491424273143343</v>
      </c>
      <c r="L25" s="21" t="str">
        <f t="shared" si="5"/>
        <v>--</v>
      </c>
      <c r="M25" s="7" t="str">
        <f t="shared" si="6"/>
        <v>--</v>
      </c>
      <c r="N25" s="21" t="str">
        <f t="shared" si="7"/>
        <v>--</v>
      </c>
      <c r="O25" s="7" t="str">
        <f t="shared" si="8"/>
        <v>--</v>
      </c>
      <c r="P25" s="26"/>
      <c r="Q25" s="15" t="e">
        <f t="shared" si="20"/>
        <v>#NUM!</v>
      </c>
      <c r="R25" s="46">
        <f t="shared" si="9"/>
        <v>856.16809953599682</v>
      </c>
      <c r="S25" s="47">
        <f t="shared" si="10"/>
        <v>-316.79192134974028</v>
      </c>
      <c r="T25" s="47">
        <f t="shared" si="11"/>
        <v>-200.32656163925751</v>
      </c>
      <c r="U25" s="47">
        <f t="shared" si="12"/>
        <v>316.79192134974022</v>
      </c>
      <c r="V25" s="47" t="str">
        <f t="shared" si="13"/>
        <v>--</v>
      </c>
      <c r="W25" s="47" t="str">
        <f t="shared" si="14"/>
        <v>--</v>
      </c>
      <c r="X25" s="47" t="str">
        <f t="shared" si="15"/>
        <v>--</v>
      </c>
      <c r="Y25" s="47" t="str">
        <f t="shared" si="16"/>
        <v>--</v>
      </c>
    </row>
    <row r="26" spans="1:25" x14ac:dyDescent="0.2">
      <c r="A26" s="5">
        <v>10.199999999999999</v>
      </c>
      <c r="B26" s="6">
        <v>132.441</v>
      </c>
      <c r="C26" s="6">
        <v>529.7826</v>
      </c>
      <c r="D26" s="18">
        <f t="shared" si="17"/>
        <v>546.08627683156442</v>
      </c>
      <c r="E26" s="52">
        <f t="shared" si="0"/>
        <v>2.6488200000000002</v>
      </c>
      <c r="F26" s="51">
        <f t="shared" si="18"/>
        <v>671.06569016932792</v>
      </c>
      <c r="G26" s="52">
        <f t="shared" si="19"/>
        <v>0.86893796872819518</v>
      </c>
      <c r="H26" s="21">
        <f t="shared" si="1"/>
        <v>73.70431840741621</v>
      </c>
      <c r="I26" s="14">
        <f t="shared" si="2"/>
        <v>5.1770062329846942</v>
      </c>
      <c r="J26" s="21">
        <f t="shared" si="3"/>
        <v>47.028511369470429</v>
      </c>
      <c r="K26" s="14">
        <f t="shared" si="4"/>
        <v>13.330370286476555</v>
      </c>
      <c r="L26" s="21" t="str">
        <f t="shared" si="5"/>
        <v>--</v>
      </c>
      <c r="M26" s="7" t="str">
        <f t="shared" si="6"/>
        <v>--</v>
      </c>
      <c r="N26" s="21" t="str">
        <f t="shared" si="7"/>
        <v>--</v>
      </c>
      <c r="O26" s="7" t="str">
        <f t="shared" si="8"/>
        <v>--</v>
      </c>
      <c r="P26" s="26"/>
      <c r="Q26" s="15" t="e">
        <f t="shared" si="20"/>
        <v>#NUM!</v>
      </c>
      <c r="R26" s="46">
        <f t="shared" si="9"/>
        <v>854.32330457717865</v>
      </c>
      <c r="S26" s="47">
        <f t="shared" si="10"/>
        <v>-331.78651288231879</v>
      </c>
      <c r="T26" s="47">
        <f t="shared" si="11"/>
        <v>-211.70300642456036</v>
      </c>
      <c r="U26" s="47">
        <f t="shared" si="12"/>
        <v>331.78651288231896</v>
      </c>
      <c r="V26" s="47" t="str">
        <f t="shared" si="13"/>
        <v>--</v>
      </c>
      <c r="W26" s="47" t="str">
        <f t="shared" si="14"/>
        <v>--</v>
      </c>
      <c r="X26" s="47" t="str">
        <f t="shared" si="15"/>
        <v>--</v>
      </c>
      <c r="Y26" s="47" t="str">
        <f t="shared" si="16"/>
        <v>--</v>
      </c>
    </row>
    <row r="27" spans="1:25" x14ac:dyDescent="0.2">
      <c r="A27" s="5">
        <v>14</v>
      </c>
      <c r="B27" s="6">
        <v>127.57559999999999</v>
      </c>
      <c r="C27" s="6">
        <v>-385.9237</v>
      </c>
      <c r="D27" s="18">
        <f t="shared" si="17"/>
        <v>406.46357270615289</v>
      </c>
      <c r="E27" s="52">
        <f t="shared" si="0"/>
        <v>2.5515119999999998</v>
      </c>
      <c r="F27" s="51">
        <f t="shared" si="18"/>
        <v>508.92386674081069</v>
      </c>
      <c r="G27" s="52">
        <f t="shared" si="19"/>
        <v>0.88535244347779307</v>
      </c>
      <c r="H27" s="21">
        <f t="shared" si="1"/>
        <v>17.249302580193721</v>
      </c>
      <c r="I27" s="14">
        <f t="shared" si="2"/>
        <v>2.8363827009858009</v>
      </c>
      <c r="J27" s="21">
        <f t="shared" si="3"/>
        <v>45.563739893249974</v>
      </c>
      <c r="K27" s="14">
        <f t="shared" si="4"/>
        <v>1.8367906579836719</v>
      </c>
      <c r="L27" s="21" t="str">
        <f t="shared" si="5"/>
        <v>--</v>
      </c>
      <c r="M27" s="7" t="str">
        <f t="shared" si="6"/>
        <v>--</v>
      </c>
      <c r="N27" s="21" t="str">
        <f t="shared" si="7"/>
        <v>--</v>
      </c>
      <c r="O27" s="7" t="str">
        <f t="shared" si="8"/>
        <v>--</v>
      </c>
      <c r="P27" s="26"/>
      <c r="Q27" s="15" t="e">
        <f t="shared" si="20"/>
        <v>#NUM!</v>
      </c>
      <c r="R27" s="46">
        <f t="shared" si="9"/>
        <v>161.57254504450825</v>
      </c>
      <c r="S27" s="47">
        <f t="shared" si="10"/>
        <v>-249.50125357321264</v>
      </c>
      <c r="T27" s="47">
        <f t="shared" si="11"/>
        <v>-659.05332508359277</v>
      </c>
      <c r="U27" s="47">
        <f t="shared" si="12"/>
        <v>249.50125357321269</v>
      </c>
      <c r="V27" s="47" t="str">
        <f t="shared" si="13"/>
        <v>--</v>
      </c>
      <c r="W27" s="47" t="str">
        <f t="shared" si="14"/>
        <v>--</v>
      </c>
      <c r="X27" s="47" t="str">
        <f t="shared" si="15"/>
        <v>--</v>
      </c>
      <c r="Y27" s="47" t="str">
        <f t="shared" si="16"/>
        <v>--</v>
      </c>
    </row>
    <row r="28" spans="1:25" x14ac:dyDescent="0.2">
      <c r="A28" s="5">
        <v>14.1</v>
      </c>
      <c r="B28" s="6">
        <v>122.64100000000001</v>
      </c>
      <c r="C28" s="6">
        <v>-330.6909</v>
      </c>
      <c r="D28" s="18">
        <f t="shared" si="17"/>
        <v>352.69999464673941</v>
      </c>
      <c r="E28" s="52">
        <f t="shared" si="0"/>
        <v>2.45282</v>
      </c>
      <c r="F28" s="51">
        <f t="shared" si="18"/>
        <v>450.40438433843332</v>
      </c>
      <c r="G28" s="52">
        <f t="shared" si="19"/>
        <v>0.90298837333651916</v>
      </c>
      <c r="H28" s="21">
        <f t="shared" si="1"/>
        <v>18.864737540783157</v>
      </c>
      <c r="I28" s="14">
        <f t="shared" si="2"/>
        <v>2.4785445613769856</v>
      </c>
      <c r="J28" s="21">
        <f t="shared" si="3"/>
        <v>51.404993260502579</v>
      </c>
      <c r="K28" s="14">
        <f t="shared" si="4"/>
        <v>1.6152876167714212</v>
      </c>
      <c r="L28" s="21" t="str">
        <f t="shared" si="5"/>
        <v>--</v>
      </c>
      <c r="M28" s="7" t="str">
        <f t="shared" si="6"/>
        <v>--</v>
      </c>
      <c r="N28" s="21" t="str">
        <f t="shared" si="7"/>
        <v>--</v>
      </c>
      <c r="O28" s="7" t="str">
        <f t="shared" si="8"/>
        <v>--</v>
      </c>
      <c r="P28" s="26"/>
      <c r="Q28" s="15" t="e">
        <f t="shared" si="20"/>
        <v>#NUM!</v>
      </c>
      <c r="R28" s="46">
        <f t="shared" si="9"/>
        <v>143.10303502999926</v>
      </c>
      <c r="S28" s="47">
        <f t="shared" si="10"/>
        <v>-219.58148227439571</v>
      </c>
      <c r="T28" s="47">
        <f t="shared" si="11"/>
        <v>-598.34305099894232</v>
      </c>
      <c r="U28" s="47">
        <f t="shared" si="12"/>
        <v>219.58148227439585</v>
      </c>
      <c r="V28" s="47" t="str">
        <f t="shared" si="13"/>
        <v>--</v>
      </c>
      <c r="W28" s="47" t="str">
        <f t="shared" si="14"/>
        <v>--</v>
      </c>
      <c r="X28" s="47" t="str">
        <f t="shared" si="15"/>
        <v>--</v>
      </c>
      <c r="Y28" s="47" t="str">
        <f t="shared" si="16"/>
        <v>--</v>
      </c>
    </row>
    <row r="29" spans="1:25" x14ac:dyDescent="0.2">
      <c r="A29" s="5">
        <v>14.2</v>
      </c>
      <c r="B29" s="6">
        <v>119.129</v>
      </c>
      <c r="C29" s="6">
        <v>-278.58069999999998</v>
      </c>
      <c r="D29" s="18">
        <f t="shared" si="17"/>
        <v>302.98337421959309</v>
      </c>
      <c r="E29" s="52">
        <f t="shared" si="0"/>
        <v>2.3825799999999999</v>
      </c>
      <c r="F29" s="51">
        <f t="shared" si="18"/>
        <v>392.577176894128</v>
      </c>
      <c r="G29" s="52">
        <f t="shared" si="19"/>
        <v>0.91620203463612193</v>
      </c>
      <c r="H29" s="21">
        <f t="shared" si="1"/>
        <v>21.203500917345277</v>
      </c>
      <c r="I29" s="14">
        <f t="shared" si="2"/>
        <v>2.1274489949727462</v>
      </c>
      <c r="J29" s="21">
        <f t="shared" si="3"/>
        <v>59.047894684812995</v>
      </c>
      <c r="K29" s="14">
        <f t="shared" si="4"/>
        <v>1.4078451818939843</v>
      </c>
      <c r="L29" s="21" t="str">
        <f t="shared" si="5"/>
        <v>--</v>
      </c>
      <c r="M29" s="7" t="str">
        <f t="shared" si="6"/>
        <v>--</v>
      </c>
      <c r="N29" s="21" t="str">
        <f t="shared" si="7"/>
        <v>--</v>
      </c>
      <c r="O29" s="7" t="str">
        <f t="shared" si="8"/>
        <v>--</v>
      </c>
      <c r="P29" s="26"/>
      <c r="Q29" s="15" t="e">
        <f t="shared" si="20"/>
        <v>#NUM!</v>
      </c>
      <c r="R29" s="46">
        <f t="shared" si="9"/>
        <v>125.60968069556992</v>
      </c>
      <c r="S29" s="47">
        <f t="shared" si="10"/>
        <v>-189.81361899121177</v>
      </c>
      <c r="T29" s="47">
        <f t="shared" si="11"/>
        <v>-528.59641564038327</v>
      </c>
      <c r="U29" s="47">
        <f t="shared" si="12"/>
        <v>189.81361899121165</v>
      </c>
      <c r="V29" s="47" t="str">
        <f t="shared" si="13"/>
        <v>--</v>
      </c>
      <c r="W29" s="47" t="str">
        <f t="shared" si="14"/>
        <v>--</v>
      </c>
      <c r="X29" s="47" t="str">
        <f t="shared" si="15"/>
        <v>--</v>
      </c>
      <c r="Y29" s="47" t="str">
        <f t="shared" si="16"/>
        <v>--</v>
      </c>
    </row>
    <row r="30" spans="1:25" x14ac:dyDescent="0.2">
      <c r="A30" s="5">
        <v>14.3</v>
      </c>
      <c r="B30" s="6">
        <v>117.2433</v>
      </c>
      <c r="C30" s="6">
        <v>-228.82669999999999</v>
      </c>
      <c r="D30" s="18">
        <f t="shared" si="17"/>
        <v>257.11407979295882</v>
      </c>
      <c r="E30" s="52">
        <f t="shared" si="0"/>
        <v>2.3448660000000001</v>
      </c>
      <c r="F30" s="51">
        <f t="shared" si="18"/>
        <v>335.81248657313466</v>
      </c>
      <c r="G30" s="52">
        <f t="shared" si="19"/>
        <v>0.92354058032991004</v>
      </c>
      <c r="H30" s="21">
        <f t="shared" si="1"/>
        <v>24.753447979468959</v>
      </c>
      <c r="I30" s="14">
        <f t="shared" si="2"/>
        <v>1.7839691175969672</v>
      </c>
      <c r="J30" s="21">
        <f t="shared" si="3"/>
        <v>69.435386352590825</v>
      </c>
      <c r="K30" s="14">
        <f t="shared" si="4"/>
        <v>1.2167697569925862</v>
      </c>
      <c r="L30" s="21" t="str">
        <f t="shared" si="5"/>
        <v>--</v>
      </c>
      <c r="M30" s="7" t="str">
        <f t="shared" si="6"/>
        <v>--</v>
      </c>
      <c r="N30" s="21" t="str">
        <f t="shared" si="7"/>
        <v>--</v>
      </c>
      <c r="O30" s="7" t="str">
        <f t="shared" si="8"/>
        <v>--</v>
      </c>
      <c r="P30" s="26"/>
      <c r="Q30" s="15" t="e">
        <f t="shared" si="20"/>
        <v>#NUM!</v>
      </c>
      <c r="R30" s="46">
        <f t="shared" si="9"/>
        <v>109.326214988795</v>
      </c>
      <c r="S30" s="47">
        <f t="shared" si="10"/>
        <v>-160.28882223850781</v>
      </c>
      <c r="T30" s="47">
        <f t="shared" si="11"/>
        <v>-449.62286907923965</v>
      </c>
      <c r="U30" s="47">
        <f t="shared" si="12"/>
        <v>160.28882223850778</v>
      </c>
      <c r="V30" s="47" t="str">
        <f t="shared" si="13"/>
        <v>--</v>
      </c>
      <c r="W30" s="47" t="str">
        <f t="shared" si="14"/>
        <v>--</v>
      </c>
      <c r="X30" s="47" t="str">
        <f t="shared" si="15"/>
        <v>--</v>
      </c>
      <c r="Y30" s="47" t="str">
        <f t="shared" si="16"/>
        <v>--</v>
      </c>
    </row>
    <row r="31" spans="1:25" x14ac:dyDescent="0.2">
      <c r="A31" s="5">
        <v>14.4</v>
      </c>
      <c r="B31" s="6">
        <v>116.44029999999999</v>
      </c>
      <c r="C31" s="6">
        <v>-181.0812</v>
      </c>
      <c r="D31" s="18">
        <f t="shared" si="17"/>
        <v>215.28758547006376</v>
      </c>
      <c r="E31" s="52">
        <f t="shared" si="0"/>
        <v>2.3288059999999997</v>
      </c>
      <c r="F31" s="51">
        <f t="shared" si="18"/>
        <v>282.15147631728308</v>
      </c>
      <c r="G31" s="52">
        <f t="shared" si="19"/>
        <v>0.92671958668740306</v>
      </c>
      <c r="H31" s="21">
        <f t="shared" si="1"/>
        <v>30.077311252569338</v>
      </c>
      <c r="I31" s="14">
        <f t="shared" si="2"/>
        <v>1.4580142293979985</v>
      </c>
      <c r="J31" s="21">
        <f t="shared" si="3"/>
        <v>83.782538856625038</v>
      </c>
      <c r="K31" s="14">
        <f t="shared" si="4"/>
        <v>1.0490964167944214</v>
      </c>
      <c r="L31" s="21" t="str">
        <f t="shared" si="5"/>
        <v>--</v>
      </c>
      <c r="M31" s="7" t="str">
        <f t="shared" si="6"/>
        <v>--</v>
      </c>
      <c r="N31" s="21" t="str">
        <f t="shared" si="7"/>
        <v>--</v>
      </c>
      <c r="O31" s="7" t="str">
        <f t="shared" si="8"/>
        <v>--</v>
      </c>
      <c r="P31" s="26"/>
      <c r="Q31" s="15" t="e">
        <f t="shared" si="20"/>
        <v>#NUM!</v>
      </c>
      <c r="R31" s="46">
        <f t="shared" si="9"/>
        <v>94.920007562171435</v>
      </c>
      <c r="S31" s="47">
        <f t="shared" si="10"/>
        <v>-131.91801960689665</v>
      </c>
      <c r="T31" s="47">
        <f t="shared" si="11"/>
        <v>-367.46724169567176</v>
      </c>
      <c r="U31" s="47">
        <f t="shared" si="12"/>
        <v>131.91801960689671</v>
      </c>
      <c r="V31" s="47" t="str">
        <f t="shared" si="13"/>
        <v>--</v>
      </c>
      <c r="W31" s="47" t="str">
        <f t="shared" si="14"/>
        <v>--</v>
      </c>
      <c r="X31" s="47" t="str">
        <f t="shared" si="15"/>
        <v>--</v>
      </c>
      <c r="Y31" s="47" t="str">
        <f t="shared" si="16"/>
        <v>--</v>
      </c>
    </row>
    <row r="32" spans="1:25" x14ac:dyDescent="0.2">
      <c r="A32" s="5">
        <v>18.100000000000001</v>
      </c>
      <c r="B32" s="6">
        <v>549.91</v>
      </c>
      <c r="C32" s="6">
        <v>-1077.6959999999999</v>
      </c>
      <c r="D32" s="18">
        <f t="shared" si="17"/>
        <v>1209.8882909244142</v>
      </c>
      <c r="E32" s="52">
        <f t="shared" si="0"/>
        <v>10.998199999999999</v>
      </c>
      <c r="F32" s="51">
        <f t="shared" si="18"/>
        <v>729.64979183277296</v>
      </c>
      <c r="G32" s="52">
        <f t="shared" si="19"/>
        <v>0.42643632438338813</v>
      </c>
      <c r="H32" s="21">
        <f t="shared" si="1"/>
        <v>17.401168994429632</v>
      </c>
      <c r="I32" s="14">
        <f t="shared" si="2"/>
        <v>3.1776678310818816</v>
      </c>
      <c r="J32" s="21">
        <f t="shared" si="3"/>
        <v>24.331821181458498</v>
      </c>
      <c r="K32" s="14">
        <f t="shared" si="4"/>
        <v>2.5476933428133237</v>
      </c>
      <c r="L32" s="21" t="str">
        <f t="shared" si="5"/>
        <v>--</v>
      </c>
      <c r="M32" s="7" t="str">
        <f t="shared" si="6"/>
        <v>--</v>
      </c>
      <c r="N32" s="21" t="str">
        <f t="shared" si="7"/>
        <v>--</v>
      </c>
      <c r="O32" s="7" t="str">
        <f t="shared" si="8"/>
        <v>--</v>
      </c>
      <c r="P32" s="26"/>
      <c r="Q32" s="15" t="e">
        <f t="shared" si="20"/>
        <v>#NUM!</v>
      </c>
      <c r="R32" s="46">
        <f t="shared" si="9"/>
        <v>289.73809175562695</v>
      </c>
      <c r="S32" s="47">
        <f t="shared" si="10"/>
        <v>-361.38235247505128</v>
      </c>
      <c r="T32" s="47">
        <f t="shared" si="11"/>
        <v>-505.31609579635426</v>
      </c>
      <c r="U32" s="47">
        <f t="shared" si="12"/>
        <v>361.38235247505133</v>
      </c>
      <c r="V32" s="47" t="str">
        <f t="shared" si="13"/>
        <v>--</v>
      </c>
      <c r="W32" s="47" t="str">
        <f t="shared" si="14"/>
        <v>--</v>
      </c>
      <c r="X32" s="47" t="str">
        <f t="shared" si="15"/>
        <v>--</v>
      </c>
      <c r="Y32" s="47" t="str">
        <f t="shared" si="16"/>
        <v>--</v>
      </c>
    </row>
    <row r="33" spans="1:25" x14ac:dyDescent="0.2">
      <c r="A33" s="5">
        <v>18.2</v>
      </c>
      <c r="B33" s="6">
        <v>467.94439999999997</v>
      </c>
      <c r="C33" s="6">
        <v>-998.82129999999995</v>
      </c>
      <c r="D33" s="18">
        <f t="shared" si="17"/>
        <v>1103.0031508681423</v>
      </c>
      <c r="E33" s="52">
        <f t="shared" si="0"/>
        <v>9.3588880000000003</v>
      </c>
      <c r="F33" s="51">
        <f t="shared" si="18"/>
        <v>721.09855240395416</v>
      </c>
      <c r="G33" s="52">
        <f t="shared" si="19"/>
        <v>0.46227762441776921</v>
      </c>
      <c r="H33" s="21">
        <f t="shared" si="1"/>
        <v>16.840374360907184</v>
      </c>
      <c r="I33" s="14">
        <f t="shared" si="2"/>
        <v>3.1224583187176398</v>
      </c>
      <c r="J33" s="21">
        <f t="shared" si="3"/>
        <v>24.490679650444864</v>
      </c>
      <c r="K33" s="14">
        <f t="shared" si="4"/>
        <v>2.4510757968458114</v>
      </c>
      <c r="L33" s="21" t="str">
        <f t="shared" si="5"/>
        <v>--</v>
      </c>
      <c r="M33" s="7" t="str">
        <f t="shared" si="6"/>
        <v>--</v>
      </c>
      <c r="N33" s="21" t="str">
        <f t="shared" si="7"/>
        <v>--</v>
      </c>
      <c r="O33" s="7" t="str">
        <f t="shared" si="8"/>
        <v>--</v>
      </c>
      <c r="P33" s="26"/>
      <c r="Q33" s="15" t="e">
        <f t="shared" si="20"/>
        <v>#NUM!</v>
      </c>
      <c r="R33" s="46">
        <f t="shared" si="9"/>
        <v>280.29025449015677</v>
      </c>
      <c r="S33" s="47">
        <f t="shared" si="10"/>
        <v>-357.06551299414173</v>
      </c>
      <c r="T33" s="47">
        <f t="shared" si="11"/>
        <v>-519.27450694096126</v>
      </c>
      <c r="U33" s="47">
        <f t="shared" si="12"/>
        <v>357.06551299414173</v>
      </c>
      <c r="V33" s="47" t="str">
        <f t="shared" si="13"/>
        <v>--</v>
      </c>
      <c r="W33" s="47" t="str">
        <f t="shared" si="14"/>
        <v>--</v>
      </c>
      <c r="X33" s="47" t="str">
        <f t="shared" si="15"/>
        <v>--</v>
      </c>
      <c r="Y33" s="47" t="str">
        <f t="shared" si="16"/>
        <v>--</v>
      </c>
    </row>
    <row r="34" spans="1:25" x14ac:dyDescent="0.2">
      <c r="A34" s="5">
        <v>21</v>
      </c>
      <c r="B34" s="6">
        <v>75.623320000000007</v>
      </c>
      <c r="C34" s="6">
        <v>20.63297</v>
      </c>
      <c r="D34" s="18">
        <f t="shared" si="17"/>
        <v>78.387537139798582</v>
      </c>
      <c r="E34" s="52">
        <f t="shared" si="0"/>
        <v>1.5124664000000001</v>
      </c>
      <c r="F34" s="51">
        <f t="shared" si="18"/>
        <v>127.47767896437533</v>
      </c>
      <c r="G34" s="52">
        <f t="shared" si="19"/>
        <v>1.1499319220206223</v>
      </c>
      <c r="H34" s="21">
        <f t="shared" si="1"/>
        <v>99.192068162045729</v>
      </c>
      <c r="I34" s="14">
        <f t="shared" si="2"/>
        <v>0.29959203156866732</v>
      </c>
      <c r="J34" s="21">
        <f t="shared" si="3"/>
        <v>191.72176383218883</v>
      </c>
      <c r="K34" s="14">
        <f t="shared" si="4"/>
        <v>1.18933880364125</v>
      </c>
      <c r="L34" s="21" t="str">
        <f t="shared" si="5"/>
        <v>--</v>
      </c>
      <c r="M34" s="7" t="str">
        <f t="shared" si="6"/>
        <v>--</v>
      </c>
      <c r="N34" s="21" t="str">
        <f t="shared" si="7"/>
        <v>--</v>
      </c>
      <c r="O34" s="7" t="str">
        <f t="shared" si="8"/>
        <v>--</v>
      </c>
      <c r="P34" s="26"/>
      <c r="Q34" s="15" t="e">
        <f t="shared" si="20"/>
        <v>#NUM!</v>
      </c>
      <c r="R34" s="46">
        <f t="shared" si="9"/>
        <v>156.92955802224225</v>
      </c>
      <c r="S34" s="47">
        <f t="shared" si="10"/>
        <v>-39.530237268907001</v>
      </c>
      <c r="T34" s="47">
        <f t="shared" si="11"/>
        <v>-76.405371460937928</v>
      </c>
      <c r="U34" s="47">
        <f t="shared" si="12"/>
        <v>39.530237268907001</v>
      </c>
      <c r="V34" s="47" t="str">
        <f t="shared" si="13"/>
        <v>--</v>
      </c>
      <c r="W34" s="47" t="str">
        <f t="shared" si="14"/>
        <v>--</v>
      </c>
      <c r="X34" s="47" t="str">
        <f t="shared" si="15"/>
        <v>--</v>
      </c>
      <c r="Y34" s="47" t="str">
        <f t="shared" si="16"/>
        <v>--</v>
      </c>
    </row>
    <row r="35" spans="1:25" x14ac:dyDescent="0.2">
      <c r="A35" s="5">
        <v>21.1</v>
      </c>
      <c r="B35" s="6">
        <v>75.343000000000004</v>
      </c>
      <c r="C35" s="6">
        <v>45.390720000000002</v>
      </c>
      <c r="D35" s="18">
        <f t="shared" si="17"/>
        <v>87.959565205373778</v>
      </c>
      <c r="E35" s="52">
        <f t="shared" si="0"/>
        <v>1.5068600000000001</v>
      </c>
      <c r="F35" s="51">
        <f t="shared" si="18"/>
        <v>143.31004002726735</v>
      </c>
      <c r="G35" s="52">
        <f t="shared" si="19"/>
        <v>1.1520691453941536</v>
      </c>
      <c r="H35" s="21">
        <f t="shared" si="1"/>
        <v>119.65560125608094</v>
      </c>
      <c r="I35" s="14">
        <f t="shared" si="2"/>
        <v>0.38715242894860064</v>
      </c>
      <c r="J35" s="21">
        <f t="shared" si="3"/>
        <v>146.95804449308227</v>
      </c>
      <c r="K35" s="14">
        <f t="shared" si="4"/>
        <v>1.8264641909404831</v>
      </c>
      <c r="L35" s="21" t="str">
        <f t="shared" si="5"/>
        <v>--</v>
      </c>
      <c r="M35" s="7" t="str">
        <f t="shared" si="6"/>
        <v>--</v>
      </c>
      <c r="N35" s="21" t="str">
        <f t="shared" si="7"/>
        <v>--</v>
      </c>
      <c r="O35" s="7" t="str">
        <f t="shared" si="8"/>
        <v>--</v>
      </c>
      <c r="P35" s="26"/>
      <c r="Q35" s="15" t="e">
        <f t="shared" si="20"/>
        <v>#NUM!</v>
      </c>
      <c r="R35" s="46">
        <f t="shared" si="9"/>
        <v>242.14387363760548</v>
      </c>
      <c r="S35" s="47">
        <f t="shared" si="10"/>
        <v>-51.326814562704364</v>
      </c>
      <c r="T35" s="47">
        <f t="shared" si="11"/>
        <v>-63.0383218086981</v>
      </c>
      <c r="U35" s="47">
        <f t="shared" si="12"/>
        <v>51.326814562704335</v>
      </c>
      <c r="V35" s="47" t="str">
        <f t="shared" si="13"/>
        <v>--</v>
      </c>
      <c r="W35" s="47" t="str">
        <f t="shared" si="14"/>
        <v>--</v>
      </c>
      <c r="X35" s="47" t="str">
        <f t="shared" si="15"/>
        <v>--</v>
      </c>
      <c r="Y35" s="47" t="str">
        <f t="shared" si="16"/>
        <v>--</v>
      </c>
    </row>
    <row r="36" spans="1:25" x14ac:dyDescent="0.2">
      <c r="A36" s="5">
        <v>21.2</v>
      </c>
      <c r="B36" s="6">
        <v>75.374480000000005</v>
      </c>
      <c r="C36" s="6">
        <v>70.518950000000004</v>
      </c>
      <c r="D36" s="18">
        <f t="shared" si="17"/>
        <v>103.21935159829721</v>
      </c>
      <c r="E36" s="52">
        <f t="shared" si="0"/>
        <v>1.5074896000000002</v>
      </c>
      <c r="F36" s="51">
        <f t="shared" si="18"/>
        <v>168.13725773137503</v>
      </c>
      <c r="G36" s="52">
        <f t="shared" si="19"/>
        <v>1.1518285405885738</v>
      </c>
      <c r="H36" s="21">
        <f t="shared" si="1"/>
        <v>121.47876187656489</v>
      </c>
      <c r="I36" s="14">
        <f t="shared" si="2"/>
        <v>0.50737046466348501</v>
      </c>
      <c r="J36" s="21">
        <f t="shared" si="3"/>
        <v>111.08191526225175</v>
      </c>
      <c r="K36" s="14">
        <f t="shared" si="4"/>
        <v>2.5503246198403819</v>
      </c>
      <c r="L36" s="21" t="str">
        <f t="shared" si="5"/>
        <v>--</v>
      </c>
      <c r="M36" s="7" t="str">
        <f t="shared" si="6"/>
        <v>--</v>
      </c>
      <c r="N36" s="21" t="str">
        <f t="shared" si="7"/>
        <v>--</v>
      </c>
      <c r="O36" s="7" t="str">
        <f t="shared" si="8"/>
        <v>--</v>
      </c>
      <c r="P36" s="26"/>
      <c r="Q36" s="15" t="e">
        <f t="shared" si="20"/>
        <v>#NUM!</v>
      </c>
      <c r="R36" s="46">
        <f t="shared" si="9"/>
        <v>339.71223821429231</v>
      </c>
      <c r="S36" s="47">
        <f t="shared" si="10"/>
        <v>-67.583536156054365</v>
      </c>
      <c r="T36" s="47">
        <f t="shared" si="11"/>
        <v>-61.799350935420037</v>
      </c>
      <c r="U36" s="47">
        <f t="shared" si="12"/>
        <v>67.58353615605435</v>
      </c>
      <c r="V36" s="47" t="str">
        <f t="shared" si="13"/>
        <v>--</v>
      </c>
      <c r="W36" s="47" t="str">
        <f t="shared" si="14"/>
        <v>--</v>
      </c>
      <c r="X36" s="47" t="str">
        <f t="shared" si="15"/>
        <v>--</v>
      </c>
      <c r="Y36" s="47" t="str">
        <f t="shared" si="16"/>
        <v>--</v>
      </c>
    </row>
    <row r="37" spans="1:25" x14ac:dyDescent="0.2">
      <c r="A37" s="5">
        <v>21.3</v>
      </c>
      <c r="B37" s="6">
        <v>75.732209999999995</v>
      </c>
      <c r="C37" s="6">
        <v>96.138890000000004</v>
      </c>
      <c r="D37" s="18">
        <f t="shared" si="17"/>
        <v>122.3848593655122</v>
      </c>
      <c r="E37" s="52">
        <f t="shared" si="0"/>
        <v>1.5146442</v>
      </c>
      <c r="F37" s="51">
        <f t="shared" si="18"/>
        <v>198.8851584737875</v>
      </c>
      <c r="G37" s="52">
        <f t="shared" si="19"/>
        <v>1.1491049216648968</v>
      </c>
      <c r="H37" s="21">
        <f t="shared" si="1"/>
        <v>112.91121042328429</v>
      </c>
      <c r="I37" s="14">
        <f t="shared" si="2"/>
        <v>0.64228571723291106</v>
      </c>
      <c r="J37" s="21">
        <f t="shared" si="3"/>
        <v>86.926619749134503</v>
      </c>
      <c r="K37" s="14">
        <f t="shared" si="4"/>
        <v>3.2861347403884715</v>
      </c>
      <c r="L37" s="21" t="str">
        <f t="shared" si="5"/>
        <v>--</v>
      </c>
      <c r="M37" s="7" t="str">
        <f t="shared" si="6"/>
        <v>--</v>
      </c>
      <c r="N37" s="21" t="str">
        <f t="shared" si="7"/>
        <v>--</v>
      </c>
      <c r="O37" s="7" t="str">
        <f t="shared" si="8"/>
        <v>--</v>
      </c>
      <c r="P37" s="26"/>
      <c r="Q37" s="15" t="e">
        <f t="shared" si="20"/>
        <v>#NUM!</v>
      </c>
      <c r="R37" s="46">
        <f t="shared" si="9"/>
        <v>439.78948193811266</v>
      </c>
      <c r="S37" s="47">
        <f t="shared" si="10"/>
        <v>-85.958283866570383</v>
      </c>
      <c r="T37" s="47">
        <f t="shared" si="11"/>
        <v>-66.176449866634812</v>
      </c>
      <c r="U37" s="47">
        <f t="shared" si="12"/>
        <v>85.958283866570468</v>
      </c>
      <c r="V37" s="47" t="str">
        <f t="shared" si="13"/>
        <v>--</v>
      </c>
      <c r="W37" s="47" t="str">
        <f t="shared" si="14"/>
        <v>--</v>
      </c>
      <c r="X37" s="47" t="str">
        <f t="shared" si="15"/>
        <v>--</v>
      </c>
      <c r="Y37" s="47" t="str">
        <f t="shared" si="16"/>
        <v>--</v>
      </c>
    </row>
    <row r="38" spans="1:25" x14ac:dyDescent="0.2">
      <c r="A38" s="5">
        <v>21.4</v>
      </c>
      <c r="B38" s="6">
        <v>76.437029999999993</v>
      </c>
      <c r="C38" s="6">
        <v>122.3753</v>
      </c>
      <c r="D38" s="18">
        <f t="shared" si="17"/>
        <v>144.28559735923366</v>
      </c>
      <c r="E38" s="52">
        <f t="shared" si="0"/>
        <v>1.5287405999999999</v>
      </c>
      <c r="F38" s="51">
        <f t="shared" si="18"/>
        <v>233.39206022009807</v>
      </c>
      <c r="G38" s="52">
        <f t="shared" si="19"/>
        <v>1.1437947478974</v>
      </c>
      <c r="H38" s="21">
        <f t="shared" si="1"/>
        <v>101.30204486104952</v>
      </c>
      <c r="I38" s="14">
        <f t="shared" si="2"/>
        <v>0.7841858095707146</v>
      </c>
      <c r="J38" s="21">
        <f t="shared" si="3"/>
        <v>70.533224322933606</v>
      </c>
      <c r="K38" s="14">
        <f t="shared" si="4"/>
        <v>3.9886094709154172</v>
      </c>
      <c r="L38" s="21" t="str">
        <f t="shared" si="5"/>
        <v>--</v>
      </c>
      <c r="M38" s="7" t="str">
        <f t="shared" si="6"/>
        <v>--</v>
      </c>
      <c r="N38" s="21" t="str">
        <f t="shared" si="7"/>
        <v>--</v>
      </c>
      <c r="O38" s="7" t="str">
        <f t="shared" si="8"/>
        <v>--</v>
      </c>
      <c r="P38" s="26"/>
      <c r="Q38" s="15" t="e">
        <f t="shared" si="20"/>
        <v>#NUM!</v>
      </c>
      <c r="R38" s="46">
        <f t="shared" si="9"/>
        <v>536.30908986788813</v>
      </c>
      <c r="S38" s="47">
        <f t="shared" si="10"/>
        <v>-105.44175379537973</v>
      </c>
      <c r="T38" s="47">
        <f t="shared" si="11"/>
        <v>-73.415565141396527</v>
      </c>
      <c r="U38" s="47">
        <f t="shared" si="12"/>
        <v>105.44175379537967</v>
      </c>
      <c r="V38" s="47" t="str">
        <f t="shared" si="13"/>
        <v>--</v>
      </c>
      <c r="W38" s="47" t="str">
        <f t="shared" si="14"/>
        <v>--</v>
      </c>
      <c r="X38" s="47" t="str">
        <f t="shared" si="15"/>
        <v>--</v>
      </c>
      <c r="Y38" s="47" t="str">
        <f t="shared" si="16"/>
        <v>--</v>
      </c>
    </row>
    <row r="39" spans="1:25" x14ac:dyDescent="0.2">
      <c r="A39" s="5">
        <v>21.5</v>
      </c>
      <c r="B39" s="6">
        <v>77.517269999999996</v>
      </c>
      <c r="C39" s="6">
        <v>149.34630000000001</v>
      </c>
      <c r="D39" s="18">
        <f t="shared" si="17"/>
        <v>168.26539891475878</v>
      </c>
      <c r="E39" s="52">
        <f t="shared" si="0"/>
        <v>1.5503453999999999</v>
      </c>
      <c r="F39" s="51">
        <f t="shared" si="18"/>
        <v>270.27792907262824</v>
      </c>
      <c r="G39" s="52">
        <f t="shared" si="19"/>
        <v>1.1357971257604118</v>
      </c>
      <c r="H39" s="21">
        <f t="shared" si="1"/>
        <v>89.937028696101876</v>
      </c>
      <c r="I39" s="14">
        <f t="shared" si="2"/>
        <v>0.92938309565176602</v>
      </c>
      <c r="J39" s="21">
        <f t="shared" si="3"/>
        <v>58.961506915809224</v>
      </c>
      <c r="K39" s="14">
        <f t="shared" si="4"/>
        <v>4.6269289805145606</v>
      </c>
      <c r="L39" s="21" t="str">
        <f t="shared" si="5"/>
        <v>--</v>
      </c>
      <c r="M39" s="7" t="str">
        <f t="shared" si="6"/>
        <v>--</v>
      </c>
      <c r="N39" s="21" t="str">
        <f t="shared" si="7"/>
        <v>--</v>
      </c>
      <c r="O39" s="7" t="str">
        <f t="shared" si="8"/>
        <v>--</v>
      </c>
      <c r="P39" s="26"/>
      <c r="Q39" s="15" t="e">
        <f t="shared" si="20"/>
        <v>#NUM!</v>
      </c>
      <c r="R39" s="46">
        <f t="shared" si="9"/>
        <v>625.04482203624889</v>
      </c>
      <c r="S39" s="47">
        <f t="shared" si="10"/>
        <v>-125.54895354381561</v>
      </c>
      <c r="T39" s="47">
        <f t="shared" si="11"/>
        <v>-82.308206085611346</v>
      </c>
      <c r="U39" s="47">
        <f t="shared" si="12"/>
        <v>125.5489535438155</v>
      </c>
      <c r="V39" s="47" t="str">
        <f t="shared" si="13"/>
        <v>--</v>
      </c>
      <c r="W39" s="47" t="str">
        <f t="shared" si="14"/>
        <v>--</v>
      </c>
      <c r="X39" s="47" t="str">
        <f t="shared" si="15"/>
        <v>--</v>
      </c>
      <c r="Y39" s="47" t="str">
        <f t="shared" si="16"/>
        <v>--</v>
      </c>
    </row>
    <row r="40" spans="1:25" x14ac:dyDescent="0.2">
      <c r="A40" s="5">
        <v>24.9</v>
      </c>
      <c r="B40" s="6">
        <v>318.87950000000001</v>
      </c>
      <c r="C40" s="6">
        <v>-671.09029999999996</v>
      </c>
      <c r="D40" s="18">
        <f t="shared" si="17"/>
        <v>742.99820072079581</v>
      </c>
      <c r="E40" s="52">
        <f t="shared" si="0"/>
        <v>6.3775900000000005</v>
      </c>
      <c r="F40" s="51">
        <f t="shared" si="18"/>
        <v>588.4227558585734</v>
      </c>
      <c r="G40" s="52">
        <f t="shared" si="19"/>
        <v>0.55999828864784484</v>
      </c>
      <c r="H40" s="21">
        <f t="shared" si="1"/>
        <v>13.638957797148885</v>
      </c>
      <c r="I40" s="14">
        <f t="shared" si="2"/>
        <v>1.8531746148231882</v>
      </c>
      <c r="J40" s="21">
        <f t="shared" si="3"/>
        <v>22.045767685324289</v>
      </c>
      <c r="K40" s="14">
        <f t="shared" si="4"/>
        <v>1.4001321309595571</v>
      </c>
      <c r="L40" s="21" t="str">
        <f t="shared" si="5"/>
        <v>--</v>
      </c>
      <c r="M40" s="7" t="str">
        <f t="shared" si="6"/>
        <v>--</v>
      </c>
      <c r="N40" s="21" t="str">
        <f t="shared" si="7"/>
        <v>--</v>
      </c>
      <c r="O40" s="7" t="str">
        <f t="shared" si="8"/>
        <v>--</v>
      </c>
      <c r="P40" s="26"/>
      <c r="Q40" s="15" t="e">
        <f t="shared" si="20"/>
        <v>#NUM!</v>
      </c>
      <c r="R40" s="46">
        <f t="shared" si="9"/>
        <v>219.05251187054284</v>
      </c>
      <c r="S40" s="47">
        <f t="shared" si="10"/>
        <v>-289.93160383623172</v>
      </c>
      <c r="T40" s="47">
        <f t="shared" si="11"/>
        <v>-468.64026400486324</v>
      </c>
      <c r="U40" s="47">
        <f t="shared" si="12"/>
        <v>289.9316038362316</v>
      </c>
      <c r="V40" s="47" t="str">
        <f t="shared" si="13"/>
        <v>--</v>
      </c>
      <c r="W40" s="47" t="str">
        <f t="shared" si="14"/>
        <v>--</v>
      </c>
      <c r="X40" s="47" t="str">
        <f t="shared" si="15"/>
        <v>--</v>
      </c>
      <c r="Y40" s="47" t="str">
        <f t="shared" si="16"/>
        <v>--</v>
      </c>
    </row>
    <row r="41" spans="1:25" x14ac:dyDescent="0.2">
      <c r="A41" s="5">
        <v>25</v>
      </c>
      <c r="B41" s="6">
        <v>278.97559999999999</v>
      </c>
      <c r="C41" s="6">
        <v>-585.46479999999997</v>
      </c>
      <c r="D41" s="18">
        <f t="shared" si="17"/>
        <v>648.53405264056869</v>
      </c>
      <c r="E41" s="52">
        <f t="shared" si="0"/>
        <v>5.5795119999999994</v>
      </c>
      <c r="F41" s="51">
        <f t="shared" si="18"/>
        <v>549.11672574275917</v>
      </c>
      <c r="G41" s="52">
        <f t="shared" si="19"/>
        <v>0.59871052083498522</v>
      </c>
      <c r="H41" s="21">
        <f t="shared" si="1"/>
        <v>13.937649157387655</v>
      </c>
      <c r="I41" s="14">
        <f t="shared" si="2"/>
        <v>1.7186646395073879</v>
      </c>
      <c r="J41" s="21">
        <f t="shared" si="3"/>
        <v>23.581373890692003</v>
      </c>
      <c r="K41" s="14">
        <f t="shared" si="4"/>
        <v>1.2800764149225576</v>
      </c>
      <c r="L41" s="21" t="str">
        <f t="shared" si="5"/>
        <v>--</v>
      </c>
      <c r="M41" s="7" t="str">
        <f t="shared" si="6"/>
        <v>--</v>
      </c>
      <c r="N41" s="21" t="str">
        <f t="shared" si="7"/>
        <v>--</v>
      </c>
      <c r="O41" s="7" t="str">
        <f t="shared" si="8"/>
        <v>--</v>
      </c>
      <c r="P41" s="26"/>
      <c r="Q41" s="15" t="e">
        <f t="shared" si="20"/>
        <v>#NUM!</v>
      </c>
      <c r="R41" s="46">
        <f t="shared" si="9"/>
        <v>201.07393305771336</v>
      </c>
      <c r="S41" s="47">
        <f t="shared" si="10"/>
        <v>-269.96721027304807</v>
      </c>
      <c r="T41" s="47">
        <f t="shared" si="11"/>
        <v>-456.76266146370949</v>
      </c>
      <c r="U41" s="47">
        <f t="shared" si="12"/>
        <v>269.96721027304801</v>
      </c>
      <c r="V41" s="47" t="str">
        <f t="shared" si="13"/>
        <v>--</v>
      </c>
      <c r="W41" s="47" t="str">
        <f t="shared" si="14"/>
        <v>--</v>
      </c>
      <c r="X41" s="47" t="str">
        <f t="shared" si="15"/>
        <v>--</v>
      </c>
      <c r="Y41" s="47" t="str">
        <f t="shared" si="16"/>
        <v>--</v>
      </c>
    </row>
    <row r="42" spans="1:25" x14ac:dyDescent="0.2">
      <c r="A42" s="5">
        <v>28</v>
      </c>
      <c r="B42" s="6">
        <v>367.68650000000002</v>
      </c>
      <c r="C42" s="6">
        <v>745.66849999999999</v>
      </c>
      <c r="D42" s="18">
        <f t="shared" si="17"/>
        <v>831.39333301061549</v>
      </c>
      <c r="E42" s="52">
        <f t="shared" si="0"/>
        <v>7.3537300000000005</v>
      </c>
      <c r="F42" s="51">
        <f t="shared" si="18"/>
        <v>613.1725339224206</v>
      </c>
      <c r="G42" s="52">
        <f t="shared" si="19"/>
        <v>0.52150821946553416</v>
      </c>
      <c r="H42" s="21">
        <f t="shared" si="1"/>
        <v>24.423665932745482</v>
      </c>
      <c r="I42" s="14">
        <f t="shared" si="2"/>
        <v>1.7193374033381519</v>
      </c>
      <c r="J42" s="21">
        <f t="shared" si="3"/>
        <v>18.791571010802521</v>
      </c>
      <c r="K42" s="14">
        <f t="shared" si="4"/>
        <v>2.6570221231595763</v>
      </c>
      <c r="L42" s="21" t="str">
        <f t="shared" si="5"/>
        <v>--</v>
      </c>
      <c r="M42" s="7" t="str">
        <f t="shared" si="6"/>
        <v>--</v>
      </c>
      <c r="N42" s="21" t="str">
        <f t="shared" si="7"/>
        <v>--</v>
      </c>
      <c r="O42" s="7" t="str">
        <f t="shared" si="8"/>
        <v>--</v>
      </c>
      <c r="P42" s="26"/>
      <c r="Q42" s="15" t="e">
        <f t="shared" si="20"/>
        <v>#NUM!</v>
      </c>
      <c r="R42" s="46">
        <f t="shared" si="9"/>
        <v>467.44774622244609</v>
      </c>
      <c r="S42" s="47">
        <f t="shared" si="10"/>
        <v>-302.4816343006803</v>
      </c>
      <c r="T42" s="47">
        <f t="shared" si="11"/>
        <v>-232.72939967640147</v>
      </c>
      <c r="U42" s="47">
        <f t="shared" si="12"/>
        <v>302.48163430068018</v>
      </c>
      <c r="V42" s="47" t="str">
        <f t="shared" si="13"/>
        <v>--</v>
      </c>
      <c r="W42" s="47" t="str">
        <f t="shared" si="14"/>
        <v>--</v>
      </c>
      <c r="X42" s="47" t="str">
        <f t="shared" si="15"/>
        <v>--</v>
      </c>
      <c r="Y42" s="47" t="str">
        <f t="shared" si="16"/>
        <v>--</v>
      </c>
    </row>
    <row r="43" spans="1:25" x14ac:dyDescent="0.2">
      <c r="A43" s="5">
        <v>28.5</v>
      </c>
      <c r="B43" s="6">
        <v>692.2962</v>
      </c>
      <c r="C43" s="6">
        <v>1108.8340000000001</v>
      </c>
      <c r="D43" s="18">
        <f t="shared" si="17"/>
        <v>1307.2057481859695</v>
      </c>
      <c r="E43" s="52">
        <f t="shared" si="0"/>
        <v>13.845924</v>
      </c>
      <c r="F43" s="51">
        <f t="shared" si="18"/>
        <v>702.60780979787194</v>
      </c>
      <c r="G43" s="52">
        <f t="shared" si="19"/>
        <v>0.38006162955766265</v>
      </c>
      <c r="H43" s="21">
        <f t="shared" si="1"/>
        <v>19.358048866018418</v>
      </c>
      <c r="I43" s="14">
        <f t="shared" si="2"/>
        <v>1.9418440315850674</v>
      </c>
      <c r="J43" s="21">
        <f t="shared" si="3"/>
        <v>16.05965453266931</v>
      </c>
      <c r="K43" s="14">
        <f t="shared" si="4"/>
        <v>2.5750408996741148</v>
      </c>
      <c r="L43" s="21" t="str">
        <f t="shared" si="5"/>
        <v>--</v>
      </c>
      <c r="M43" s="7" t="str">
        <f t="shared" si="6"/>
        <v>--</v>
      </c>
      <c r="N43" s="21" t="str">
        <f t="shared" si="7"/>
        <v>--</v>
      </c>
      <c r="O43" s="7" t="str">
        <f t="shared" si="8"/>
        <v>--</v>
      </c>
      <c r="P43" s="26"/>
      <c r="Q43" s="15" t="e">
        <f t="shared" si="20"/>
        <v>#NUM!</v>
      </c>
      <c r="R43" s="46">
        <f t="shared" si="9"/>
        <v>461.11458566723866</v>
      </c>
      <c r="S43" s="47">
        <f t="shared" si="10"/>
        <v>-347.72752781055539</v>
      </c>
      <c r="T43" s="47">
        <f t="shared" si="11"/>
        <v>-288.47865850466161</v>
      </c>
      <c r="U43" s="47">
        <f t="shared" si="12"/>
        <v>347.7275278105555</v>
      </c>
      <c r="V43" s="47" t="str">
        <f t="shared" si="13"/>
        <v>--</v>
      </c>
      <c r="W43" s="47" t="str">
        <f t="shared" si="14"/>
        <v>--</v>
      </c>
      <c r="X43" s="47" t="str">
        <f t="shared" si="15"/>
        <v>--</v>
      </c>
      <c r="Y43" s="47" t="str">
        <f t="shared" si="16"/>
        <v>--</v>
      </c>
    </row>
    <row r="44" spans="1:25" x14ac:dyDescent="0.2">
      <c r="A44" s="5">
        <v>29</v>
      </c>
      <c r="B44" s="6">
        <v>1689.481</v>
      </c>
      <c r="C44" s="6">
        <v>1433.3140000000001</v>
      </c>
      <c r="D44" s="18">
        <f t="shared" si="17"/>
        <v>2215.5665352132846</v>
      </c>
      <c r="E44" s="52">
        <f t="shared" si="0"/>
        <v>33.789619999999999</v>
      </c>
      <c r="F44" s="51">
        <f t="shared" si="18"/>
        <v>762.29511830745935</v>
      </c>
      <c r="G44" s="52">
        <f t="shared" si="19"/>
        <v>0.24328948774662554</v>
      </c>
      <c r="H44" s="21">
        <f t="shared" si="1"/>
        <v>15.876941544913731</v>
      </c>
      <c r="I44" s="14">
        <f t="shared" si="2"/>
        <v>2.0736997664883061</v>
      </c>
      <c r="J44" s="21">
        <f t="shared" si="3"/>
        <v>14.524406284157553</v>
      </c>
      <c r="K44" s="14">
        <f t="shared" si="4"/>
        <v>2.3768405915326003</v>
      </c>
      <c r="L44" s="21" t="str">
        <f t="shared" si="5"/>
        <v>--</v>
      </c>
      <c r="M44" s="7" t="str">
        <f t="shared" si="6"/>
        <v>--</v>
      </c>
      <c r="N44" s="21" t="str">
        <f t="shared" si="7"/>
        <v>--</v>
      </c>
      <c r="O44" s="7" t="str">
        <f t="shared" si="8"/>
        <v>--</v>
      </c>
      <c r="P44" s="26"/>
      <c r="Q44" s="15" t="e">
        <f t="shared" si="20"/>
        <v>#NUM!</v>
      </c>
      <c r="R44" s="46">
        <f t="shared" si="9"/>
        <v>433.08976658454446</v>
      </c>
      <c r="S44" s="47">
        <f t="shared" si="10"/>
        <v>-377.853757224731</v>
      </c>
      <c r="T44" s="47">
        <f t="shared" si="11"/>
        <v>-345.66490469227494</v>
      </c>
      <c r="U44" s="47">
        <f t="shared" si="12"/>
        <v>377.85375722473088</v>
      </c>
      <c r="V44" s="47" t="str">
        <f t="shared" si="13"/>
        <v>--</v>
      </c>
      <c r="W44" s="47" t="str">
        <f t="shared" si="14"/>
        <v>--</v>
      </c>
      <c r="X44" s="47" t="str">
        <f t="shared" si="15"/>
        <v>--</v>
      </c>
      <c r="Y44" s="47" t="str">
        <f t="shared" si="16"/>
        <v>--</v>
      </c>
    </row>
    <row r="45" spans="1:25" x14ac:dyDescent="0.2">
      <c r="A45" s="5">
        <v>29.5</v>
      </c>
      <c r="B45" s="6">
        <v>3094.6909999999998</v>
      </c>
      <c r="C45" s="6">
        <v>-331.43430000000001</v>
      </c>
      <c r="D45" s="18">
        <f t="shared" si="17"/>
        <v>3112.3883242130132</v>
      </c>
      <c r="E45" s="52">
        <f t="shared" si="0"/>
        <v>61.893819999999998</v>
      </c>
      <c r="F45" s="51">
        <f t="shared" si="18"/>
        <v>791.22523373348076</v>
      </c>
      <c r="G45" s="52">
        <f t="shared" si="19"/>
        <v>0.17975929412995839</v>
      </c>
      <c r="H45" s="21">
        <f t="shared" si="1"/>
        <v>13.343341143734911</v>
      </c>
      <c r="I45" s="14">
        <f t="shared" si="2"/>
        <v>2.1172475998834148</v>
      </c>
      <c r="J45" s="21">
        <f t="shared" si="3"/>
        <v>13.74752702535987</v>
      </c>
      <c r="K45" s="14">
        <f t="shared" si="4"/>
        <v>2.1226526164039234</v>
      </c>
      <c r="L45" s="21" t="str">
        <f t="shared" si="5"/>
        <v>--</v>
      </c>
      <c r="M45" s="7" t="str">
        <f t="shared" si="6"/>
        <v>--</v>
      </c>
      <c r="N45" s="21" t="str">
        <f t="shared" si="7"/>
        <v>--</v>
      </c>
      <c r="O45" s="7" t="str">
        <f t="shared" si="8"/>
        <v>--</v>
      </c>
      <c r="P45" s="26"/>
      <c r="Q45" s="15" t="e">
        <f t="shared" si="20"/>
        <v>#NUM!</v>
      </c>
      <c r="R45" s="46">
        <f t="shared" si="9"/>
        <v>393.44208208324545</v>
      </c>
      <c r="S45" s="47">
        <f t="shared" si="10"/>
        <v>-392.44024083183723</v>
      </c>
      <c r="T45" s="47">
        <f t="shared" si="11"/>
        <v>-404.32772860698145</v>
      </c>
      <c r="U45" s="47">
        <f t="shared" si="12"/>
        <v>392.44024083183712</v>
      </c>
      <c r="V45" s="47" t="str">
        <f t="shared" si="13"/>
        <v>--</v>
      </c>
      <c r="W45" s="47" t="str">
        <f t="shared" si="14"/>
        <v>--</v>
      </c>
      <c r="X45" s="47" t="str">
        <f t="shared" si="15"/>
        <v>--</v>
      </c>
      <c r="Y45" s="47" t="str">
        <f t="shared" si="16"/>
        <v>--</v>
      </c>
    </row>
    <row r="46" spans="1:25" x14ac:dyDescent="0.2">
      <c r="A46" s="5">
        <v>29.7</v>
      </c>
      <c r="B46" s="6">
        <v>2494.0140000000001</v>
      </c>
      <c r="C46" s="6">
        <v>-1281.1320000000001</v>
      </c>
      <c r="D46" s="18">
        <f t="shared" si="17"/>
        <v>2803.8197220256516</v>
      </c>
      <c r="E46" s="52">
        <f t="shared" si="0"/>
        <v>49.880279999999999</v>
      </c>
      <c r="F46" s="51">
        <f t="shared" si="18"/>
        <v>793.99111131717768</v>
      </c>
      <c r="G46" s="52">
        <f t="shared" si="19"/>
        <v>0.20023987084611952</v>
      </c>
      <c r="H46" s="21">
        <f t="shared" si="1"/>
        <v>12.517494560406089</v>
      </c>
      <c r="I46" s="14">
        <f t="shared" si="2"/>
        <v>2.1104605625245672</v>
      </c>
      <c r="J46" s="21">
        <f t="shared" si="3"/>
        <v>13.606615846779675</v>
      </c>
      <c r="K46" s="14">
        <f t="shared" si="4"/>
        <v>2.013185987181076</v>
      </c>
      <c r="L46" s="21" t="str">
        <f t="shared" si="5"/>
        <v>--</v>
      </c>
      <c r="M46" s="7" t="str">
        <f t="shared" si="6"/>
        <v>--</v>
      </c>
      <c r="N46" s="21" t="str">
        <f t="shared" si="7"/>
        <v>--</v>
      </c>
      <c r="O46" s="7" t="str">
        <f t="shared" si="8"/>
        <v>--</v>
      </c>
      <c r="P46" s="26"/>
      <c r="Q46" s="15" t="e">
        <f t="shared" si="20"/>
        <v>#NUM!</v>
      </c>
      <c r="R46" s="46">
        <f t="shared" si="9"/>
        <v>375.68185227369622</v>
      </c>
      <c r="S46" s="47">
        <f t="shared" si="10"/>
        <v>-393.83431949573878</v>
      </c>
      <c r="T46" s="47">
        <f t="shared" si="11"/>
        <v>-428.10102826859639</v>
      </c>
      <c r="U46" s="47">
        <f t="shared" si="12"/>
        <v>393.83431949573884</v>
      </c>
      <c r="V46" s="47" t="str">
        <f t="shared" si="13"/>
        <v>--</v>
      </c>
      <c r="W46" s="47" t="str">
        <f t="shared" si="14"/>
        <v>--</v>
      </c>
      <c r="X46" s="47" t="str">
        <f t="shared" si="15"/>
        <v>--</v>
      </c>
      <c r="Y46" s="47" t="str">
        <f t="shared" si="16"/>
        <v>--</v>
      </c>
    </row>
    <row r="47" spans="1:25" x14ac:dyDescent="0.2">
      <c r="A47" s="8"/>
      <c r="B47" s="9"/>
      <c r="C47" s="9"/>
      <c r="D47" s="18" t="str">
        <f t="shared" si="17"/>
        <v/>
      </c>
      <c r="E47" s="52" t="str">
        <f t="shared" si="0"/>
        <v/>
      </c>
      <c r="F47" s="51" t="str">
        <f t="shared" si="18"/>
        <v/>
      </c>
      <c r="G47" s="52" t="str">
        <f t="shared" si="19"/>
        <v/>
      </c>
      <c r="H47" s="21" t="str">
        <f t="shared" si="1"/>
        <v/>
      </c>
      <c r="I47" s="14" t="str">
        <f t="shared" si="2"/>
        <v/>
      </c>
      <c r="J47" s="21" t="str">
        <f t="shared" si="3"/>
        <v/>
      </c>
      <c r="K47" s="14" t="str">
        <f t="shared" si="4"/>
        <v/>
      </c>
      <c r="L47" s="21" t="str">
        <f t="shared" si="5"/>
        <v/>
      </c>
      <c r="M47" s="7" t="str">
        <f t="shared" si="6"/>
        <v/>
      </c>
      <c r="N47" s="21" t="str">
        <f t="shared" si="7"/>
        <v/>
      </c>
      <c r="O47" s="7" t="str">
        <f t="shared" si="8"/>
        <v/>
      </c>
      <c r="P47" s="26"/>
      <c r="Q47" s="15">
        <f t="shared" si="20"/>
        <v>0</v>
      </c>
      <c r="R47" s="46" t="str">
        <f t="shared" si="9"/>
        <v/>
      </c>
      <c r="S47" s="47" t="str">
        <f t="shared" si="10"/>
        <v/>
      </c>
      <c r="T47" s="47" t="str">
        <f t="shared" si="11"/>
        <v/>
      </c>
      <c r="U47" s="47" t="str">
        <f t="shared" si="12"/>
        <v/>
      </c>
      <c r="V47" s="47" t="str">
        <f t="shared" si="13"/>
        <v/>
      </c>
      <c r="W47" s="47" t="str">
        <f t="shared" si="14"/>
        <v/>
      </c>
      <c r="X47" s="47" t="str">
        <f t="shared" si="15"/>
        <v/>
      </c>
      <c r="Y47" s="47" t="str">
        <f t="shared" si="16"/>
        <v/>
      </c>
    </row>
    <row r="48" spans="1:25" x14ac:dyDescent="0.2">
      <c r="A48" s="10"/>
      <c r="B48" s="11"/>
      <c r="C48" s="11"/>
      <c r="E48" s="1"/>
      <c r="F48" s="1"/>
      <c r="G48" s="1"/>
      <c r="H48" s="1"/>
      <c r="J48" s="1"/>
      <c r="M48" s="1"/>
      <c r="O48" s="1"/>
      <c r="P48" s="1"/>
    </row>
  </sheetData>
  <sheetProtection sheet="1" objects="1" scenarios="1"/>
  <mergeCells count="11">
    <mergeCell ref="V8:W8"/>
    <mergeCell ref="X8:Y8"/>
    <mergeCell ref="H7:K7"/>
    <mergeCell ref="L7:O7"/>
    <mergeCell ref="B8:D8"/>
    <mergeCell ref="L8:M8"/>
    <mergeCell ref="N8:O8"/>
    <mergeCell ref="R8:S8"/>
    <mergeCell ref="T8:U8"/>
    <mergeCell ref="H8:I8"/>
    <mergeCell ref="J8:K8"/>
  </mergeCells>
  <printOptions horizontalCentered="1"/>
  <pageMargins left="0.31496062992125984" right="0.31496062992125984" top="0.78740157480314965" bottom="0.39370078740157483" header="0.31496062992125984" footer="0.31496062992125984"/>
  <pageSetup paperSize="9" scale="8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8"/>
  <sheetViews>
    <sheetView showGridLines="0" tabSelected="1" zoomScale="120" zoomScaleNormal="120" workbookViewId="0">
      <pane ySplit="9" topLeftCell="A10" activePane="bottomLeft" state="frozen"/>
      <selection pane="bottomLeft" activeCell="A18" sqref="A18:XFD18"/>
    </sheetView>
  </sheetViews>
  <sheetFormatPr baseColWidth="10" defaultRowHeight="12.75" x14ac:dyDescent="0.2"/>
  <cols>
    <col min="1" max="1" width="7.42578125" customWidth="1"/>
    <col min="2" max="2" width="7.85546875" customWidth="1"/>
    <col min="3" max="3" width="8.42578125" customWidth="1"/>
    <col min="4" max="4" width="8.5703125" style="16" customWidth="1"/>
    <col min="5" max="8" width="8.5703125" customWidth="1"/>
    <col min="9" max="9" width="8.5703125" style="19" customWidth="1"/>
    <col min="10" max="10" width="8.5703125" customWidth="1"/>
    <col min="11" max="12" width="8.5703125" style="19" customWidth="1"/>
    <col min="13" max="13" width="8.5703125" customWidth="1"/>
    <col min="14" max="14" width="8.5703125" style="19" customWidth="1"/>
    <col min="15" max="15" width="8.5703125" customWidth="1"/>
    <col min="16" max="16" width="3.5703125" customWidth="1"/>
    <col min="17" max="17" width="8" style="15" customWidth="1"/>
  </cols>
  <sheetData>
    <row r="1" spans="1:25" x14ac:dyDescent="0.2">
      <c r="A1" s="13" t="s">
        <v>10</v>
      </c>
      <c r="E1" s="24" t="s">
        <v>40</v>
      </c>
      <c r="P1" s="23"/>
      <c r="Q1" s="54" t="s">
        <v>20</v>
      </c>
    </row>
    <row r="2" spans="1:25" x14ac:dyDescent="0.2">
      <c r="A2" s="31"/>
      <c r="B2" s="31"/>
      <c r="C2" s="31"/>
      <c r="D2" s="32"/>
      <c r="E2" s="31"/>
      <c r="F2" s="31"/>
      <c r="G2" s="31"/>
      <c r="H2" s="31"/>
      <c r="I2" s="33"/>
      <c r="J2" s="31"/>
      <c r="K2" s="33"/>
      <c r="L2" s="33"/>
      <c r="M2" s="31"/>
      <c r="N2" s="33"/>
      <c r="O2" s="31"/>
      <c r="P2" s="31"/>
      <c r="Q2" s="34"/>
    </row>
    <row r="3" spans="1:25" x14ac:dyDescent="0.2">
      <c r="A3" s="29" t="s">
        <v>9</v>
      </c>
      <c r="B3" s="30"/>
      <c r="C3" s="31"/>
      <c r="D3" s="32"/>
      <c r="E3" s="31"/>
      <c r="F3" s="31"/>
      <c r="G3" s="31"/>
      <c r="H3" s="31"/>
      <c r="I3" s="33"/>
      <c r="J3" s="31"/>
      <c r="K3" s="33"/>
      <c r="L3" s="33"/>
      <c r="M3" s="31"/>
      <c r="N3" s="33"/>
      <c r="O3" s="31"/>
      <c r="P3" s="31"/>
      <c r="Q3" s="34"/>
    </row>
    <row r="4" spans="1:25" x14ac:dyDescent="0.2">
      <c r="A4" s="28" t="s">
        <v>4</v>
      </c>
      <c r="B4" s="30">
        <v>50</v>
      </c>
      <c r="C4" s="50" t="s">
        <v>31</v>
      </c>
      <c r="D4" s="32"/>
      <c r="F4" s="58" t="s">
        <v>39</v>
      </c>
      <c r="G4" s="31"/>
      <c r="H4" s="31"/>
      <c r="I4" s="33"/>
      <c r="J4" s="31"/>
      <c r="K4" s="33"/>
      <c r="L4" s="33"/>
      <c r="M4" s="31"/>
      <c r="N4" s="33"/>
      <c r="O4" s="31"/>
      <c r="P4" s="31"/>
      <c r="Q4" s="34"/>
    </row>
    <row r="5" spans="1:25" x14ac:dyDescent="0.2">
      <c r="A5" s="48" t="s">
        <v>30</v>
      </c>
      <c r="B5" s="9">
        <v>100</v>
      </c>
      <c r="C5" s="49" t="s">
        <v>31</v>
      </c>
      <c r="D5" s="32"/>
      <c r="E5" s="31"/>
      <c r="F5" s="31"/>
      <c r="G5" s="31"/>
      <c r="H5" s="31"/>
      <c r="I5" s="33"/>
      <c r="J5" s="31"/>
      <c r="K5" s="33"/>
      <c r="L5" s="33"/>
      <c r="M5" s="31"/>
      <c r="N5" s="33"/>
      <c r="O5" s="31"/>
      <c r="P5" s="31"/>
      <c r="Q5" s="34"/>
    </row>
    <row r="6" spans="1:25" x14ac:dyDescent="0.2">
      <c r="A6" s="2"/>
      <c r="B6" s="2"/>
    </row>
    <row r="7" spans="1:25" x14ac:dyDescent="0.2">
      <c r="A7" s="22"/>
      <c r="E7" s="56"/>
      <c r="F7" s="2"/>
      <c r="G7" s="2"/>
      <c r="H7" s="60" t="s">
        <v>35</v>
      </c>
      <c r="I7" s="61"/>
      <c r="J7" s="61"/>
      <c r="K7" s="62"/>
      <c r="L7" s="63" t="s">
        <v>36</v>
      </c>
      <c r="M7" s="63"/>
      <c r="N7" s="63"/>
      <c r="O7" s="64"/>
      <c r="P7" s="2"/>
    </row>
    <row r="8" spans="1:25" x14ac:dyDescent="0.2">
      <c r="B8" s="65" t="s">
        <v>8</v>
      </c>
      <c r="C8" s="65"/>
      <c r="D8" s="65"/>
      <c r="E8" s="57"/>
      <c r="F8" s="57"/>
      <c r="G8" s="55"/>
      <c r="H8" s="68" t="s">
        <v>17</v>
      </c>
      <c r="I8" s="69"/>
      <c r="J8" s="68" t="s">
        <v>16</v>
      </c>
      <c r="K8" s="69"/>
      <c r="L8" s="66" t="s">
        <v>15</v>
      </c>
      <c r="M8" s="67"/>
      <c r="N8" s="66" t="s">
        <v>14</v>
      </c>
      <c r="O8" s="67"/>
      <c r="P8" s="25"/>
      <c r="R8" s="59" t="s">
        <v>12</v>
      </c>
      <c r="S8" s="59"/>
      <c r="T8" s="59" t="s">
        <v>13</v>
      </c>
      <c r="U8" s="59"/>
      <c r="V8" s="59" t="s">
        <v>18</v>
      </c>
      <c r="W8" s="59"/>
      <c r="X8" s="59" t="s">
        <v>19</v>
      </c>
      <c r="Y8" s="59"/>
    </row>
    <row r="9" spans="1:25" ht="14.25" x14ac:dyDescent="0.2">
      <c r="A9" s="3" t="s">
        <v>5</v>
      </c>
      <c r="B9" s="3" t="s">
        <v>0</v>
      </c>
      <c r="C9" s="3" t="s">
        <v>1</v>
      </c>
      <c r="D9" s="17" t="s">
        <v>11</v>
      </c>
      <c r="E9" s="12" t="s">
        <v>32</v>
      </c>
      <c r="F9" s="53" t="s">
        <v>34</v>
      </c>
      <c r="G9" s="53" t="s">
        <v>33</v>
      </c>
      <c r="H9" s="20" t="s">
        <v>6</v>
      </c>
      <c r="I9" s="12" t="s">
        <v>7</v>
      </c>
      <c r="J9" s="20" t="s">
        <v>6</v>
      </c>
      <c r="K9" s="12" t="s">
        <v>7</v>
      </c>
      <c r="L9" s="20" t="s">
        <v>6</v>
      </c>
      <c r="M9" s="12" t="s">
        <v>7</v>
      </c>
      <c r="N9" s="20" t="s">
        <v>6</v>
      </c>
      <c r="O9" s="4" t="s">
        <v>7</v>
      </c>
      <c r="P9" s="27" t="s">
        <v>21</v>
      </c>
      <c r="R9" s="45" t="s">
        <v>2</v>
      </c>
      <c r="S9" s="45" t="s">
        <v>3</v>
      </c>
      <c r="T9" s="45" t="s">
        <v>2</v>
      </c>
      <c r="U9" s="45" t="s">
        <v>3</v>
      </c>
      <c r="V9" s="45" t="s">
        <v>2</v>
      </c>
      <c r="W9" s="45" t="s">
        <v>3</v>
      </c>
      <c r="X9" s="45" t="s">
        <v>2</v>
      </c>
      <c r="Y9" s="45" t="s">
        <v>3</v>
      </c>
    </row>
    <row r="10" spans="1:25" ht="14.25" x14ac:dyDescent="0.2">
      <c r="A10" s="5">
        <v>1.8</v>
      </c>
      <c r="B10" s="6">
        <v>2.91</v>
      </c>
      <c r="C10" s="6">
        <v>-663.83</v>
      </c>
      <c r="D10" s="18">
        <f>IF(AND(B10="",C10=""),"",SQRT(B10^2+C10^2))</f>
        <v>663.8363781836606</v>
      </c>
      <c r="E10" s="52">
        <f t="shared" ref="E10:E47" si="0">IF(B10="","",IF($B$4&gt;B10,$B$4/B10,B10/$B$4))</f>
        <v>17.182130584192439</v>
      </c>
      <c r="F10" s="51">
        <f>IF(D10="","",SQRT(2*$B$5/B10)*D10)</f>
        <v>5503.3806355043253</v>
      </c>
      <c r="G10" s="52">
        <f>IF(B10="","",SQRT($B$5/B10))</f>
        <v>5.8621038176054912</v>
      </c>
      <c r="H10" s="21" t="str">
        <f t="shared" ref="H10:H47" si="1">IF($D10="","",IF(AND($R10&lt;0,$S10&gt;0),-1000000/(2*PI()*$A10*$R10),IF(AND($T10&lt;0,$U10&gt;0),-1000000/(2*PI()*$A10*$T10),"--")))</f>
        <v>--</v>
      </c>
      <c r="I10" s="7" t="str">
        <f>IF($D10="","",IF(AND($R10&lt;0,$S10&gt;0),0.5*S10/(2*PI()*$A10),IF(AND($T10&lt;0,$U10&gt;0),0.5*U10/(2*PI()*$A10),"--")))</f>
        <v>--</v>
      </c>
      <c r="J10" s="21">
        <f>IF($D10="","",IF(AND($R10&gt;0,$S10&lt;0),-2*1000000/(2*PI()*$A10*$S10),IF(AND($T10&gt;0,$U10&lt;0),-2*1000000/(2*PI()*$A10*$T10),"--")))</f>
        <v>64.276137981931171</v>
      </c>
      <c r="K10" s="7">
        <f t="shared" ref="K10:K47" si="2">IF($D10="","",IF(AND($R10&gt;0,$S10&lt;0),$R10/(2*PI()*$A10),IF(AND($T10&gt;0,$U10&lt;0),$T10/(2*PI()*$A10),"--")))</f>
        <v>47.289839939098862</v>
      </c>
      <c r="L10" s="21">
        <f t="shared" ref="L10:L47" si="3">IF($D10="","",IF(AND($V10&lt;0,$W10&gt;0),-1000000/(2*PI()*$A10*$V10),IF(AND($X10&lt;0,$Y10&gt;0),-1000000/(2*PI()*$A10*$X10),"--")))</f>
        <v>7113.6988014112021</v>
      </c>
      <c r="M10" s="7">
        <f>IF($D10="","",IF(AND($V10&lt;0,$W10&gt;0),0.5*$W10/(2*PI()*$A10),IF(AND($X10&lt;0,$Y10&gt;0),0.5*$Y10/(2*PI()*$A10),"--")))</f>
        <v>29.865250996884022</v>
      </c>
      <c r="N10" s="21" t="str">
        <f>IF($D10="","",IF(AND($V10&gt;0,$W10&lt;0),-2*1000000/(2*PI()*$A10*$W10),IF(AND($X10&gt;0,$Y10&lt;0),-2*1000000/(2*PI()*$A10*$Y10),"--")))</f>
        <v>--</v>
      </c>
      <c r="O10" s="7" t="str">
        <f t="shared" ref="O10:O47" si="4">IF($D10="","",IF(AND($V10&gt;0,$W10&lt;0),$V10/(2*PI()*$A10),IF(AND($X10&gt;0,$Y10&lt;0),$X10/(2*PI()*$A10),"--")))</f>
        <v>--</v>
      </c>
      <c r="P10" s="27" t="s">
        <v>22</v>
      </c>
      <c r="Q10" s="15">
        <f>SQRT(B10*($B$4-B10))</f>
        <v>11.706062531867836</v>
      </c>
      <c r="R10" s="46">
        <f t="shared" ref="R10:R47" si="5">IF(D10="","",(-$B$4*C10 - SQRT($B$4*B10 *(B10^2 + C10^2 - $B$4*B10 )) )/($B$4-B10))</f>
        <v>534.83548947159659</v>
      </c>
      <c r="S10" s="47">
        <f t="shared" ref="S10:S47" si="6">IF(D10="","",-$B$4*(B10^2 + C10*(C10+R10))/(B10*R10))</f>
        <v>-2751.2360140146116</v>
      </c>
      <c r="T10" s="47">
        <f t="shared" ref="T10:T47" si="7">IF(D10="","",(-$B$4*C10 + SQRT($B$4*B10 *(B10^2 + C10^2 - $B$4*B10 )) )/($B$4-B10))</f>
        <v>874.86933108478468</v>
      </c>
      <c r="U10" s="47">
        <f t="shared" ref="U10:U47" si="8">IF(D10="","",-$B$4*(B10^2 + C10*(C10+T10))/(B10*T10))</f>
        <v>2751.2360140146079</v>
      </c>
      <c r="V10" s="47">
        <f t="shared" ref="V10:V47" si="9">IF(D10="","",IF(ISERROR(Q10),"--",-Q10-B10^2/Q10))</f>
        <v>-12.429456924896831</v>
      </c>
      <c r="W10" s="47">
        <f t="shared" ref="W10:W47" si="10">IF(D10="","",IF(ISERROR(Q10),"--",-C10+Q10))</f>
        <v>675.53606253186786</v>
      </c>
      <c r="X10" s="47">
        <f t="shared" ref="X10:X47" si="11">IF(D10="","",IF(ISERROR(Q10),"--",Q10+B10^2/Q10))</f>
        <v>12.429456924896831</v>
      </c>
      <c r="Y10" s="47">
        <f t="shared" ref="Y10:Y47" si="12">IF(D10="","",IF(ISERROR(Q10),"--",-C10-Q10))</f>
        <v>652.12393746813223</v>
      </c>
    </row>
    <row r="11" spans="1:25" x14ac:dyDescent="0.2">
      <c r="A11" s="5">
        <v>1.9</v>
      </c>
      <c r="B11" s="6">
        <v>3.1384859999999999</v>
      </c>
      <c r="C11" s="6">
        <v>-608.07550000000003</v>
      </c>
      <c r="D11" s="18">
        <f t="shared" ref="D11:D47" si="13">IF(AND(B11="",C11=""),"",SQRT(B11^2+C11^2))</f>
        <v>608.08359934685154</v>
      </c>
      <c r="E11" s="52">
        <f t="shared" si="0"/>
        <v>15.931248378995479</v>
      </c>
      <c r="F11" s="51">
        <f t="shared" ref="F11:F47" si="14">IF(D11="","",SQRT(2*$B$5/B11)*D11)</f>
        <v>4854.2058596381194</v>
      </c>
      <c r="G11" s="52">
        <f t="shared" ref="G11:G47" si="15">IF(B11="","",SQRT($B$5/B11))</f>
        <v>5.6446874809851924</v>
      </c>
      <c r="H11" s="21" t="str">
        <f t="shared" si="1"/>
        <v>--</v>
      </c>
      <c r="I11" s="7" t="str">
        <f t="shared" ref="I11:I12" si="16">IF($D11="","",IF(AND($R11&lt;0,$S11&gt;0),0.5*S11/(2*PI()*$A11),IF(AND($T11&lt;0,$U11&gt;0),0.5*U11/(2*PI()*$A11),"--")))</f>
        <v>--</v>
      </c>
      <c r="J11" s="21">
        <f t="shared" ref="J11:J47" si="17">IF($D11="","",IF(AND($R11&gt;0,$S11&lt;0),-2*1000000/(2*PI()*$A11*$S11),IF(AND($T11&gt;0,$U11&lt;0),-2*1000000/(2*PI()*$A11*$T11),"--")))</f>
        <v>69.039956044090346</v>
      </c>
      <c r="K11" s="7">
        <f t="shared" si="2"/>
        <v>40.733874432802416</v>
      </c>
      <c r="L11" s="21">
        <f t="shared" si="3"/>
        <v>6473.5809983589961</v>
      </c>
      <c r="M11" s="7">
        <f>IF($D11="","",IF(AND($V11&lt;0,$W11&gt;0),0.5*$W11/(2*PI()*$A11),IF(AND($X11&lt;0,$Y11&gt;0),0.5*$Y11/(2*PI()*$A11),"--")))</f>
        <v>25.975884135455608</v>
      </c>
      <c r="N11" s="21" t="str">
        <f t="shared" ref="N11:N47" si="18">IF($D11="","",IF(AND($V11&gt;0,$W11&lt;0),-2*1000000/(2*PI()*$A11*$W11),IF(AND($X11&gt;0,$Y11&lt;0),-2*1000000/(2*PI()*$A11*$Y11),"--")))</f>
        <v>--</v>
      </c>
      <c r="O11" s="7" t="str">
        <f t="shared" si="4"/>
        <v>--</v>
      </c>
      <c r="P11" s="26"/>
      <c r="Q11" s="15">
        <f t="shared" ref="Q11:Q47" si="19">SQRT(B11*($B$4-B11))</f>
        <v>12.127415455397081</v>
      </c>
      <c r="R11" s="46">
        <f t="shared" si="5"/>
        <v>486.28311454729646</v>
      </c>
      <c r="S11" s="47">
        <f t="shared" si="6"/>
        <v>-2426.5878578646725</v>
      </c>
      <c r="T11" s="47">
        <f t="shared" si="7"/>
        <v>811.31794033966264</v>
      </c>
      <c r="U11" s="47">
        <f t="shared" si="8"/>
        <v>2426.5878578646725</v>
      </c>
      <c r="V11" s="47">
        <f t="shared" si="9"/>
        <v>-12.939632568633058</v>
      </c>
      <c r="W11" s="47">
        <f t="shared" si="10"/>
        <v>620.20291545539715</v>
      </c>
      <c r="X11" s="47">
        <f t="shared" si="11"/>
        <v>12.939632568633058</v>
      </c>
      <c r="Y11" s="47">
        <f t="shared" si="12"/>
        <v>595.94808454460292</v>
      </c>
    </row>
    <row r="12" spans="1:25" x14ac:dyDescent="0.2">
      <c r="A12" s="5">
        <v>2</v>
      </c>
      <c r="B12" s="6">
        <v>3.390539</v>
      </c>
      <c r="C12" s="6">
        <v>-556.33569999999997</v>
      </c>
      <c r="D12" s="18">
        <f t="shared" si="13"/>
        <v>556.34603157495474</v>
      </c>
      <c r="E12" s="52">
        <f t="shared" si="0"/>
        <v>14.746917820440938</v>
      </c>
      <c r="F12" s="51">
        <f t="shared" si="14"/>
        <v>4272.9284463999702</v>
      </c>
      <c r="G12" s="52">
        <f t="shared" si="15"/>
        <v>5.4308227406979395</v>
      </c>
      <c r="H12" s="21" t="str">
        <f t="shared" si="1"/>
        <v>--</v>
      </c>
      <c r="I12" s="7" t="str">
        <f t="shared" si="16"/>
        <v>--</v>
      </c>
      <c r="J12" s="21">
        <f t="shared" si="17"/>
        <v>74.514960026220209</v>
      </c>
      <c r="K12" s="7">
        <f t="shared" si="2"/>
        <v>35.128206570681421</v>
      </c>
      <c r="L12" s="21">
        <f t="shared" si="3"/>
        <v>5900.9617542418928</v>
      </c>
      <c r="M12" s="7">
        <f t="shared" ref="M12:M47" si="20">IF($D12="","",IF(AND($V12&lt;0,$W12&gt;0),0.5*$W12/(2*PI()*$A12),IF(AND($X12&lt;0,$Y12&gt;0),0.5*$Y12/(2*PI()*$A12),"--")))</f>
        <v>22.636080192504078</v>
      </c>
      <c r="N12" s="21" t="str">
        <f t="shared" si="18"/>
        <v>--</v>
      </c>
      <c r="O12" s="7" t="str">
        <f t="shared" si="4"/>
        <v>--</v>
      </c>
      <c r="P12" s="26"/>
      <c r="Q12" s="15">
        <f t="shared" si="19"/>
        <v>12.571045910721947</v>
      </c>
      <c r="R12" s="46">
        <f t="shared" si="5"/>
        <v>441.43406278494979</v>
      </c>
      <c r="S12" s="47">
        <f t="shared" si="6"/>
        <v>-2135.879064229413</v>
      </c>
      <c r="T12" s="47">
        <f t="shared" si="7"/>
        <v>752.17703690144219</v>
      </c>
      <c r="U12" s="47">
        <f t="shared" si="8"/>
        <v>2135.8790642294134</v>
      </c>
      <c r="V12" s="47">
        <f t="shared" si="9"/>
        <v>-13.485508779775364</v>
      </c>
      <c r="W12" s="47">
        <f t="shared" si="10"/>
        <v>568.90674591072195</v>
      </c>
      <c r="X12" s="47">
        <f t="shared" si="11"/>
        <v>13.485508779775364</v>
      </c>
      <c r="Y12" s="47">
        <f t="shared" si="12"/>
        <v>543.764654089278</v>
      </c>
    </row>
    <row r="13" spans="1:25" x14ac:dyDescent="0.2">
      <c r="A13" s="5">
        <v>3.5</v>
      </c>
      <c r="B13" s="6">
        <v>15.89602</v>
      </c>
      <c r="C13" s="6">
        <v>26.307929999999999</v>
      </c>
      <c r="D13" s="18">
        <f t="shared" si="13"/>
        <v>30.737446750263757</v>
      </c>
      <c r="E13" s="52">
        <f t="shared" si="0"/>
        <v>3.1454414375422277</v>
      </c>
      <c r="F13" s="51">
        <f t="shared" si="14"/>
        <v>109.02813592785851</v>
      </c>
      <c r="G13" s="52">
        <f t="shared" si="15"/>
        <v>2.508163247295609</v>
      </c>
      <c r="H13" s="21">
        <f t="shared" si="1"/>
        <v>1598.5607027223464</v>
      </c>
      <c r="I13" s="7">
        <f>IF($D13="","",IF(AND($R13&lt;0,$S13&gt;0),0.5*S13/(2*PI()*$A13),IF(AND($T13&lt;0,$U13&gt;0),0.5*U13/(2*PI()*$A13),"--")))</f>
        <v>0.49384824458143523</v>
      </c>
      <c r="J13" s="21" t="str">
        <f t="shared" si="17"/>
        <v>--</v>
      </c>
      <c r="K13" s="7" t="str">
        <f t="shared" si="2"/>
        <v>--</v>
      </c>
      <c r="L13" s="21" t="str">
        <f t="shared" si="3"/>
        <v>--</v>
      </c>
      <c r="M13" s="7" t="str">
        <f t="shared" si="20"/>
        <v>--</v>
      </c>
      <c r="N13" s="21">
        <f t="shared" si="18"/>
        <v>1833.9021957511704</v>
      </c>
      <c r="O13" s="7">
        <f t="shared" si="4"/>
        <v>1.5522574732687662</v>
      </c>
      <c r="P13" s="26"/>
      <c r="Q13" s="15">
        <f t="shared" si="19"/>
        <v>23.283417879675657</v>
      </c>
      <c r="R13" s="46">
        <f t="shared" si="5"/>
        <v>-48.694236799095833</v>
      </c>
      <c r="S13" s="47">
        <f t="shared" si="6"/>
        <v>-21.720580240313513</v>
      </c>
      <c r="T13" s="47">
        <f t="shared" si="7"/>
        <v>-28.446114561654426</v>
      </c>
      <c r="U13" s="47">
        <f t="shared" si="8"/>
        <v>21.720580240313531</v>
      </c>
      <c r="V13" s="47">
        <f t="shared" si="9"/>
        <v>-34.135924721507074</v>
      </c>
      <c r="W13" s="47">
        <f t="shared" si="10"/>
        <v>-3.0245121203243421</v>
      </c>
      <c r="X13" s="47">
        <f t="shared" si="11"/>
        <v>34.135924721507074</v>
      </c>
      <c r="Y13" s="47">
        <f t="shared" si="12"/>
        <v>-49.591347879675652</v>
      </c>
    </row>
    <row r="14" spans="1:25" x14ac:dyDescent="0.2">
      <c r="A14" s="5">
        <v>3.6</v>
      </c>
      <c r="B14" s="6">
        <v>18.293859999999999</v>
      </c>
      <c r="C14" s="6">
        <v>65.451719999999995</v>
      </c>
      <c r="D14" s="18">
        <f t="shared" si="13"/>
        <v>67.960230757833656</v>
      </c>
      <c r="E14" s="52">
        <f t="shared" si="0"/>
        <v>2.7331574637610654</v>
      </c>
      <c r="F14" s="51">
        <f t="shared" si="14"/>
        <v>224.70729256906068</v>
      </c>
      <c r="G14" s="52">
        <f t="shared" si="15"/>
        <v>2.338015168368702</v>
      </c>
      <c r="H14" s="21">
        <f t="shared" si="1"/>
        <v>978.8865610065568</v>
      </c>
      <c r="I14" s="7">
        <f>IF($D14="","",IF(AND($R14&lt;0,$S14&gt;0),0.5*S14/(2*PI()*$A14),IF(AND($T14&lt;0,$U14&gt;0),0.5*U14/(2*PI()*$A14),"--")))</f>
        <v>2.2240758078730081</v>
      </c>
      <c r="J14" s="21" t="str">
        <f t="shared" si="17"/>
        <v>--</v>
      </c>
      <c r="K14" s="7" t="str">
        <f t="shared" si="2"/>
        <v>--</v>
      </c>
      <c r="L14" s="21" t="str">
        <f t="shared" si="3"/>
        <v>--</v>
      </c>
      <c r="M14" s="7" t="str">
        <f t="shared" si="20"/>
        <v>--</v>
      </c>
      <c r="N14" s="21">
        <f t="shared" si="18"/>
        <v>987.53487357073664</v>
      </c>
      <c r="O14" s="7">
        <f t="shared" si="4"/>
        <v>1.6790693125368177</v>
      </c>
      <c r="P14" s="26"/>
      <c r="Q14" s="15">
        <f t="shared" si="19"/>
        <v>24.083763956250692</v>
      </c>
      <c r="R14" s="46">
        <f t="shared" si="5"/>
        <v>-161.26906067821497</v>
      </c>
      <c r="S14" s="47">
        <f t="shared" si="6"/>
        <v>-100.61481915418504</v>
      </c>
      <c r="T14" s="47">
        <f t="shared" si="7"/>
        <v>-45.163258109250151</v>
      </c>
      <c r="U14" s="47">
        <f t="shared" si="8"/>
        <v>100.61481915418503</v>
      </c>
      <c r="V14" s="47">
        <f t="shared" si="9"/>
        <v>-37.979653083362862</v>
      </c>
      <c r="W14" s="47">
        <f t="shared" si="10"/>
        <v>-41.367956043749302</v>
      </c>
      <c r="X14" s="47">
        <f t="shared" si="11"/>
        <v>37.979653083362862</v>
      </c>
      <c r="Y14" s="47">
        <f t="shared" si="12"/>
        <v>-89.535483956250687</v>
      </c>
    </row>
    <row r="15" spans="1:25" x14ac:dyDescent="0.2">
      <c r="A15" s="5">
        <v>3.7</v>
      </c>
      <c r="B15" s="6">
        <v>21.1951</v>
      </c>
      <c r="C15" s="6">
        <v>106.34</v>
      </c>
      <c r="D15" s="18">
        <f t="shared" si="13"/>
        <v>108.43167371211237</v>
      </c>
      <c r="E15" s="52">
        <f t="shared" si="0"/>
        <v>2.3590358148817416</v>
      </c>
      <c r="F15" s="51">
        <f t="shared" si="14"/>
        <v>333.08373374926686</v>
      </c>
      <c r="G15" s="52">
        <f t="shared" si="15"/>
        <v>2.17211225072819</v>
      </c>
      <c r="H15" s="21">
        <f t="shared" si="1"/>
        <v>635.4151327134017</v>
      </c>
      <c r="I15" s="7">
        <f t="shared" ref="I15:I47" si="21">IF($D15="","",IF(AND($R15&lt;0,$S15&gt;0),0.5*S15/(2*PI()*$A15),IF(AND($T15&lt;0,$U15&gt;0),0.5*U15/(2*PI()*$A15),"--")))</f>
        <v>3.4166487683687756</v>
      </c>
      <c r="J15" s="21" t="str">
        <f t="shared" si="17"/>
        <v>--</v>
      </c>
      <c r="K15" s="7" t="str">
        <f t="shared" si="2"/>
        <v>--</v>
      </c>
      <c r="L15" s="21" t="str">
        <f t="shared" si="3"/>
        <v>--</v>
      </c>
      <c r="M15" s="7" t="str">
        <f t="shared" si="20"/>
        <v>--</v>
      </c>
      <c r="N15" s="21">
        <f t="shared" si="18"/>
        <v>656.47092039935342</v>
      </c>
      <c r="O15" s="7">
        <f t="shared" si="4"/>
        <v>1.8449005526423028</v>
      </c>
      <c r="P15" s="26"/>
      <c r="Q15" s="15">
        <f t="shared" si="19"/>
        <v>24.708758285069688</v>
      </c>
      <c r="R15" s="46">
        <f t="shared" si="5"/>
        <v>-301.47763612478099</v>
      </c>
      <c r="S15" s="47">
        <f t="shared" si="6"/>
        <v>-158.85903632493847</v>
      </c>
      <c r="T15" s="47">
        <f t="shared" si="7"/>
        <v>-67.695664251196703</v>
      </c>
      <c r="U15" s="47">
        <f t="shared" si="8"/>
        <v>158.85903632493861</v>
      </c>
      <c r="V15" s="47">
        <f t="shared" si="9"/>
        <v>-42.88985256860758</v>
      </c>
      <c r="W15" s="47">
        <f t="shared" si="10"/>
        <v>-81.631241714930312</v>
      </c>
      <c r="X15" s="47">
        <f t="shared" si="11"/>
        <v>42.88985256860758</v>
      </c>
      <c r="Y15" s="47">
        <f t="shared" si="12"/>
        <v>-131.04875828506968</v>
      </c>
    </row>
    <row r="16" spans="1:25" x14ac:dyDescent="0.2">
      <c r="A16" s="5">
        <v>3.8</v>
      </c>
      <c r="B16" s="6">
        <v>24.74259</v>
      </c>
      <c r="C16" s="6">
        <v>149.51499999999999</v>
      </c>
      <c r="D16" s="18">
        <f t="shared" si="13"/>
        <v>151.54844435001007</v>
      </c>
      <c r="E16" s="52">
        <f t="shared" si="0"/>
        <v>2.0208070375817568</v>
      </c>
      <c r="F16" s="51">
        <f t="shared" si="14"/>
        <v>430.86766305192504</v>
      </c>
      <c r="G16" s="52">
        <f t="shared" si="15"/>
        <v>2.0103766003322647</v>
      </c>
      <c r="H16" s="21">
        <f t="shared" si="1"/>
        <v>461.76132108905176</v>
      </c>
      <c r="I16" s="7">
        <f t="shared" si="21"/>
        <v>4.3883053729243517</v>
      </c>
      <c r="J16" s="21" t="str">
        <f t="shared" si="17"/>
        <v>--</v>
      </c>
      <c r="K16" s="7" t="str">
        <f t="shared" si="2"/>
        <v>--</v>
      </c>
      <c r="L16" s="21" t="str">
        <f t="shared" si="3"/>
        <v>--</v>
      </c>
      <c r="M16" s="7" t="str">
        <f t="shared" si="20"/>
        <v>--</v>
      </c>
      <c r="N16" s="21">
        <f t="shared" si="18"/>
        <v>479.99539081408273</v>
      </c>
      <c r="O16" s="7">
        <f t="shared" si="4"/>
        <v>2.0726917158948956</v>
      </c>
      <c r="P16" s="26"/>
      <c r="Q16" s="15">
        <f t="shared" si="19"/>
        <v>24.998674766713133</v>
      </c>
      <c r="R16" s="46">
        <f t="shared" si="5"/>
        <v>-501.26244999229692</v>
      </c>
      <c r="S16" s="47">
        <f t="shared" si="6"/>
        <v>-209.55127240357379</v>
      </c>
      <c r="T16" s="47">
        <f t="shared" si="7"/>
        <v>-90.702442686722733</v>
      </c>
      <c r="U16" s="47">
        <f t="shared" si="8"/>
        <v>209.55127240357396</v>
      </c>
      <c r="V16" s="47">
        <f t="shared" si="9"/>
        <v>-49.487803315369888</v>
      </c>
      <c r="W16" s="47">
        <f t="shared" si="10"/>
        <v>-124.51632523328685</v>
      </c>
      <c r="X16" s="47">
        <f t="shared" si="11"/>
        <v>49.487803315369888</v>
      </c>
      <c r="Y16" s="47">
        <f t="shared" si="12"/>
        <v>-174.51367476671311</v>
      </c>
    </row>
    <row r="17" spans="1:25" x14ac:dyDescent="0.2">
      <c r="A17" s="5">
        <v>7</v>
      </c>
      <c r="B17" s="6">
        <v>126.4829</v>
      </c>
      <c r="C17" s="6">
        <v>-382.78539999999998</v>
      </c>
      <c r="D17" s="18">
        <f t="shared" si="13"/>
        <v>403.14090147933388</v>
      </c>
      <c r="E17" s="52">
        <f t="shared" si="0"/>
        <v>2.529658</v>
      </c>
      <c r="F17" s="51">
        <f t="shared" si="14"/>
        <v>506.93929109616613</v>
      </c>
      <c r="G17" s="52">
        <f t="shared" si="15"/>
        <v>0.88916854893319697</v>
      </c>
      <c r="H17" s="21">
        <f t="shared" si="1"/>
        <v>34.387684882577211</v>
      </c>
      <c r="I17" s="7">
        <f t="shared" si="21"/>
        <v>2.8248769759263368</v>
      </c>
      <c r="J17" s="21">
        <f t="shared" si="17"/>
        <v>182.99728409666628</v>
      </c>
      <c r="K17" s="7">
        <f t="shared" si="2"/>
        <v>3.6536111267954503</v>
      </c>
      <c r="L17" s="21" t="str">
        <f t="shared" si="3"/>
        <v>--</v>
      </c>
      <c r="M17" s="7" t="str">
        <f t="shared" si="20"/>
        <v>--</v>
      </c>
      <c r="N17" s="21" t="str">
        <f t="shared" si="18"/>
        <v>--</v>
      </c>
      <c r="O17" s="7" t="str">
        <f t="shared" si="4"/>
        <v>--</v>
      </c>
      <c r="P17" s="26"/>
      <c r="Q17" s="15" t="e">
        <f t="shared" si="19"/>
        <v>#NUM!</v>
      </c>
      <c r="R17" s="46">
        <f t="shared" si="5"/>
        <v>160.69421025020318</v>
      </c>
      <c r="S17" s="47">
        <f t="shared" si="6"/>
        <v>-248.48915713622367</v>
      </c>
      <c r="T17" s="47">
        <f t="shared" si="7"/>
        <v>-661.17915525098113</v>
      </c>
      <c r="U17" s="47">
        <f t="shared" si="8"/>
        <v>248.48915713622364</v>
      </c>
      <c r="V17" s="47" t="str">
        <f t="shared" si="9"/>
        <v>--</v>
      </c>
      <c r="W17" s="47" t="str">
        <f t="shared" si="10"/>
        <v>--</v>
      </c>
      <c r="X17" s="47" t="str">
        <f t="shared" si="11"/>
        <v>--</v>
      </c>
      <c r="Y17" s="47" t="str">
        <f t="shared" si="12"/>
        <v>--</v>
      </c>
    </row>
    <row r="18" spans="1:25" x14ac:dyDescent="0.2">
      <c r="A18" s="5">
        <v>7.1</v>
      </c>
      <c r="B18" s="6">
        <v>118.2863</v>
      </c>
      <c r="C18" s="6">
        <v>-343.1277</v>
      </c>
      <c r="D18" s="18">
        <f t="shared" si="13"/>
        <v>362.94388998160582</v>
      </c>
      <c r="E18" s="52">
        <f t="shared" si="0"/>
        <v>2.365726</v>
      </c>
      <c r="F18" s="51">
        <f t="shared" si="14"/>
        <v>471.94051685590489</v>
      </c>
      <c r="G18" s="52">
        <f t="shared" si="15"/>
        <v>0.91945986417461723</v>
      </c>
      <c r="H18" s="21">
        <f t="shared" si="1"/>
        <v>34.44876619003913</v>
      </c>
      <c r="I18" s="7">
        <f t="shared" si="21"/>
        <v>2.5847227683831098</v>
      </c>
      <c r="J18" s="21">
        <f t="shared" si="17"/>
        <v>194.4059699385792</v>
      </c>
      <c r="K18" s="7">
        <f t="shared" si="2"/>
        <v>3.3226842572922886</v>
      </c>
      <c r="L18" s="21" t="str">
        <f t="shared" si="3"/>
        <v>--</v>
      </c>
      <c r="M18" s="7" t="str">
        <f t="shared" si="20"/>
        <v>--</v>
      </c>
      <c r="N18" s="21" t="str">
        <f t="shared" si="18"/>
        <v>--</v>
      </c>
      <c r="O18" s="7" t="str">
        <f t="shared" si="4"/>
        <v>--</v>
      </c>
      <c r="P18" s="26"/>
      <c r="Q18" s="15" t="e">
        <f t="shared" si="19"/>
        <v>#NUM!</v>
      </c>
      <c r="R18" s="46">
        <f t="shared" si="5"/>
        <v>148.22699043129234</v>
      </c>
      <c r="S18" s="47">
        <f t="shared" si="6"/>
        <v>-230.61214812440969</v>
      </c>
      <c r="T18" s="47">
        <f t="shared" si="7"/>
        <v>-650.71094402081178</v>
      </c>
      <c r="U18" s="47">
        <f t="shared" si="8"/>
        <v>230.61214812440963</v>
      </c>
      <c r="V18" s="47" t="str">
        <f t="shared" si="9"/>
        <v>--</v>
      </c>
      <c r="W18" s="47" t="str">
        <f t="shared" si="10"/>
        <v>--</v>
      </c>
      <c r="X18" s="47" t="str">
        <f t="shared" si="11"/>
        <v>--</v>
      </c>
      <c r="Y18" s="47" t="str">
        <f t="shared" si="12"/>
        <v>--</v>
      </c>
    </row>
    <row r="19" spans="1:25" x14ac:dyDescent="0.2">
      <c r="A19" s="5">
        <v>7.2</v>
      </c>
      <c r="B19" s="6">
        <v>111.5035</v>
      </c>
      <c r="C19" s="6">
        <v>-306.26049999999998</v>
      </c>
      <c r="D19" s="18">
        <f t="shared" si="13"/>
        <v>325.9271764865581</v>
      </c>
      <c r="E19" s="52">
        <f t="shared" si="0"/>
        <v>2.23007</v>
      </c>
      <c r="F19" s="51">
        <f t="shared" si="14"/>
        <v>436.50711026112157</v>
      </c>
      <c r="G19" s="52">
        <f t="shared" si="15"/>
        <v>0.94701258431118507</v>
      </c>
      <c r="H19" s="21">
        <f t="shared" si="1"/>
        <v>34.857990793408369</v>
      </c>
      <c r="I19" s="7">
        <f t="shared" si="21"/>
        <v>2.3480779348271561</v>
      </c>
      <c r="J19" s="21">
        <f t="shared" si="17"/>
        <v>208.09553552921915</v>
      </c>
      <c r="K19" s="7">
        <f t="shared" si="2"/>
        <v>3.0103269932393775</v>
      </c>
      <c r="L19" s="21" t="str">
        <f t="shared" si="3"/>
        <v>--</v>
      </c>
      <c r="M19" s="7" t="str">
        <f t="shared" si="20"/>
        <v>--</v>
      </c>
      <c r="N19" s="21" t="str">
        <f t="shared" si="18"/>
        <v>--</v>
      </c>
      <c r="O19" s="7" t="str">
        <f t="shared" si="4"/>
        <v>--</v>
      </c>
      <c r="P19" s="26"/>
      <c r="Q19" s="15" t="e">
        <f t="shared" si="19"/>
        <v>#NUM!</v>
      </c>
      <c r="R19" s="46">
        <f t="shared" si="5"/>
        <v>136.18398480283986</v>
      </c>
      <c r="S19" s="47">
        <f t="shared" si="6"/>
        <v>-212.44908643514742</v>
      </c>
      <c r="T19" s="47">
        <f t="shared" si="7"/>
        <v>-634.14019867684692</v>
      </c>
      <c r="U19" s="47">
        <f t="shared" si="8"/>
        <v>212.44908643514745</v>
      </c>
      <c r="V19" s="47" t="str">
        <f t="shared" si="9"/>
        <v>--</v>
      </c>
      <c r="W19" s="47" t="str">
        <f t="shared" si="10"/>
        <v>--</v>
      </c>
      <c r="X19" s="47" t="str">
        <f t="shared" si="11"/>
        <v>--</v>
      </c>
      <c r="Y19" s="47" t="str">
        <f t="shared" si="12"/>
        <v>--</v>
      </c>
    </row>
    <row r="20" spans="1:25" x14ac:dyDescent="0.2">
      <c r="A20" s="5">
        <v>5.2</v>
      </c>
      <c r="B20" s="6">
        <v>1385.9359999999999</v>
      </c>
      <c r="C20" s="6">
        <v>2049.8200000000002</v>
      </c>
      <c r="D20" s="18">
        <f t="shared" si="13"/>
        <v>2474.3848990195524</v>
      </c>
      <c r="E20" s="52">
        <f t="shared" si="0"/>
        <v>27.718719999999998</v>
      </c>
      <c r="F20" s="51">
        <f t="shared" si="14"/>
        <v>939.96280038434054</v>
      </c>
      <c r="G20" s="52">
        <f t="shared" si="15"/>
        <v>0.26861385650964248</v>
      </c>
      <c r="H20" s="21">
        <f t="shared" si="1"/>
        <v>75.000698634152968</v>
      </c>
      <c r="I20" s="7">
        <f t="shared" si="21"/>
        <v>7.1514766581700515</v>
      </c>
      <c r="J20" s="21">
        <f t="shared" si="17"/>
        <v>130.98991204818731</v>
      </c>
      <c r="K20" s="7">
        <f t="shared" si="2"/>
        <v>17.186370626329836</v>
      </c>
      <c r="L20" s="21" t="str">
        <f t="shared" si="3"/>
        <v>--</v>
      </c>
      <c r="M20" s="7" t="str">
        <f t="shared" si="20"/>
        <v>--</v>
      </c>
      <c r="N20" s="21" t="str">
        <f t="shared" si="18"/>
        <v>--</v>
      </c>
      <c r="O20" s="7" t="str">
        <f t="shared" si="4"/>
        <v>--</v>
      </c>
      <c r="P20" s="26"/>
      <c r="Q20" s="15" t="e">
        <f t="shared" si="19"/>
        <v>#NUM!</v>
      </c>
      <c r="R20" s="46">
        <f t="shared" si="5"/>
        <v>561.52278729611191</v>
      </c>
      <c r="S20" s="47">
        <f t="shared" si="6"/>
        <v>-467.31415185781913</v>
      </c>
      <c r="T20" s="47">
        <f t="shared" si="7"/>
        <v>-408.08579630253132</v>
      </c>
      <c r="U20" s="47">
        <f t="shared" si="8"/>
        <v>467.31415185781907</v>
      </c>
      <c r="V20" s="47" t="str">
        <f t="shared" si="9"/>
        <v>--</v>
      </c>
      <c r="W20" s="47" t="str">
        <f t="shared" si="10"/>
        <v>--</v>
      </c>
      <c r="X20" s="47" t="str">
        <f t="shared" si="11"/>
        <v>--</v>
      </c>
      <c r="Y20" s="47" t="str">
        <f t="shared" si="12"/>
        <v>--</v>
      </c>
    </row>
    <row r="21" spans="1:25" x14ac:dyDescent="0.2">
      <c r="A21" s="5">
        <v>5.3</v>
      </c>
      <c r="B21" s="6">
        <v>2510.8319999999999</v>
      </c>
      <c r="C21" s="6">
        <v>2160.2669999999998</v>
      </c>
      <c r="D21" s="18">
        <f t="shared" si="13"/>
        <v>3312.2546465380647</v>
      </c>
      <c r="E21" s="52">
        <f t="shared" si="0"/>
        <v>50.216639999999998</v>
      </c>
      <c r="F21" s="51">
        <f t="shared" si="14"/>
        <v>934.82407471817146</v>
      </c>
      <c r="G21" s="52">
        <f t="shared" si="15"/>
        <v>0.19956812292211615</v>
      </c>
      <c r="H21" s="21">
        <f t="shared" si="1"/>
        <v>69.790055730363093</v>
      </c>
      <c r="I21" s="7">
        <f t="shared" si="21"/>
        <v>6.9777437276179493</v>
      </c>
      <c r="J21" s="21">
        <f t="shared" si="17"/>
        <v>129.23302468503476</v>
      </c>
      <c r="K21" s="7">
        <f t="shared" si="2"/>
        <v>15.557113488208556</v>
      </c>
      <c r="L21" s="21" t="str">
        <f t="shared" si="3"/>
        <v>--</v>
      </c>
      <c r="M21" s="7" t="str">
        <f t="shared" si="20"/>
        <v>--</v>
      </c>
      <c r="N21" s="21" t="str">
        <f t="shared" si="18"/>
        <v>--</v>
      </c>
      <c r="O21" s="7" t="str">
        <f t="shared" si="4"/>
        <v>--</v>
      </c>
      <c r="P21" s="26"/>
      <c r="Q21" s="15" t="e">
        <f t="shared" si="19"/>
        <v>#NUM!</v>
      </c>
      <c r="R21" s="46">
        <f t="shared" si="5"/>
        <v>518.06560252355791</v>
      </c>
      <c r="S21" s="47">
        <f t="shared" si="6"/>
        <v>-464.73004278631623</v>
      </c>
      <c r="T21" s="47">
        <f t="shared" si="7"/>
        <v>-430.27956105465631</v>
      </c>
      <c r="U21" s="47">
        <f t="shared" si="8"/>
        <v>464.73004278631629</v>
      </c>
      <c r="V21" s="47" t="str">
        <f t="shared" si="9"/>
        <v>--</v>
      </c>
      <c r="W21" s="47" t="str">
        <f t="shared" si="10"/>
        <v>--</v>
      </c>
      <c r="X21" s="47" t="str">
        <f t="shared" si="11"/>
        <v>--</v>
      </c>
      <c r="Y21" s="47" t="str">
        <f t="shared" si="12"/>
        <v>--</v>
      </c>
    </row>
    <row r="22" spans="1:25" x14ac:dyDescent="0.2">
      <c r="A22" s="5">
        <v>7</v>
      </c>
      <c r="B22" s="6">
        <v>126.4829</v>
      </c>
      <c r="C22" s="6">
        <v>-382.78539999999998</v>
      </c>
      <c r="D22" s="18">
        <f t="shared" si="13"/>
        <v>403.14090147933388</v>
      </c>
      <c r="E22" s="52">
        <f t="shared" si="0"/>
        <v>2.529658</v>
      </c>
      <c r="F22" s="51">
        <f t="shared" si="14"/>
        <v>506.93929109616613</v>
      </c>
      <c r="G22" s="52">
        <f t="shared" si="15"/>
        <v>0.88916854893319697</v>
      </c>
      <c r="H22" s="21">
        <f t="shared" si="1"/>
        <v>34.387684882577211</v>
      </c>
      <c r="I22" s="7">
        <f t="shared" si="21"/>
        <v>2.8248769759263368</v>
      </c>
      <c r="J22" s="21">
        <f t="shared" si="17"/>
        <v>182.99728409666628</v>
      </c>
      <c r="K22" s="7">
        <f t="shared" si="2"/>
        <v>3.6536111267954503</v>
      </c>
      <c r="L22" s="21" t="str">
        <f t="shared" si="3"/>
        <v>--</v>
      </c>
      <c r="M22" s="7" t="str">
        <f t="shared" si="20"/>
        <v>--</v>
      </c>
      <c r="N22" s="21" t="str">
        <f t="shared" si="18"/>
        <v>--</v>
      </c>
      <c r="O22" s="7" t="str">
        <f t="shared" si="4"/>
        <v>--</v>
      </c>
      <c r="P22" s="26"/>
      <c r="Q22" s="15" t="e">
        <f t="shared" si="19"/>
        <v>#NUM!</v>
      </c>
      <c r="R22" s="46">
        <f t="shared" si="5"/>
        <v>160.69421025020318</v>
      </c>
      <c r="S22" s="47">
        <f t="shared" si="6"/>
        <v>-248.48915713622367</v>
      </c>
      <c r="T22" s="47">
        <f t="shared" si="7"/>
        <v>-661.17915525098113</v>
      </c>
      <c r="U22" s="47">
        <f t="shared" si="8"/>
        <v>248.48915713622364</v>
      </c>
      <c r="V22" s="47" t="str">
        <f t="shared" si="9"/>
        <v>--</v>
      </c>
      <c r="W22" s="47" t="str">
        <f t="shared" si="10"/>
        <v>--</v>
      </c>
      <c r="X22" s="47" t="str">
        <f t="shared" si="11"/>
        <v>--</v>
      </c>
      <c r="Y22" s="47" t="str">
        <f t="shared" si="12"/>
        <v>--</v>
      </c>
    </row>
    <row r="23" spans="1:25" x14ac:dyDescent="0.2">
      <c r="A23" s="5">
        <v>7.1</v>
      </c>
      <c r="B23" s="6">
        <v>118.2863</v>
      </c>
      <c r="C23" s="6">
        <v>-343.1277</v>
      </c>
      <c r="D23" s="18">
        <f t="shared" si="13"/>
        <v>362.94388998160582</v>
      </c>
      <c r="E23" s="52">
        <f t="shared" si="0"/>
        <v>2.365726</v>
      </c>
      <c r="F23" s="51">
        <f t="shared" si="14"/>
        <v>471.94051685590489</v>
      </c>
      <c r="G23" s="52">
        <f t="shared" si="15"/>
        <v>0.91945986417461723</v>
      </c>
      <c r="H23" s="21">
        <f t="shared" si="1"/>
        <v>34.44876619003913</v>
      </c>
      <c r="I23" s="7">
        <f t="shared" si="21"/>
        <v>2.5847227683831098</v>
      </c>
      <c r="J23" s="21">
        <f t="shared" si="17"/>
        <v>194.4059699385792</v>
      </c>
      <c r="K23" s="7">
        <f t="shared" si="2"/>
        <v>3.3226842572922886</v>
      </c>
      <c r="L23" s="21" t="str">
        <f t="shared" si="3"/>
        <v>--</v>
      </c>
      <c r="M23" s="7" t="str">
        <f t="shared" si="20"/>
        <v>--</v>
      </c>
      <c r="N23" s="21" t="str">
        <f t="shared" si="18"/>
        <v>--</v>
      </c>
      <c r="O23" s="7" t="str">
        <f t="shared" si="4"/>
        <v>--</v>
      </c>
      <c r="P23" s="26"/>
      <c r="Q23" s="15" t="e">
        <f t="shared" si="19"/>
        <v>#NUM!</v>
      </c>
      <c r="R23" s="46">
        <f t="shared" si="5"/>
        <v>148.22699043129234</v>
      </c>
      <c r="S23" s="47">
        <f t="shared" si="6"/>
        <v>-230.61214812440969</v>
      </c>
      <c r="T23" s="47">
        <f t="shared" si="7"/>
        <v>-650.71094402081178</v>
      </c>
      <c r="U23" s="47">
        <f t="shared" si="8"/>
        <v>230.61214812440963</v>
      </c>
      <c r="V23" s="47" t="str">
        <f t="shared" si="9"/>
        <v>--</v>
      </c>
      <c r="W23" s="47" t="str">
        <f t="shared" si="10"/>
        <v>--</v>
      </c>
      <c r="X23" s="47" t="str">
        <f t="shared" si="11"/>
        <v>--</v>
      </c>
      <c r="Y23" s="47" t="str">
        <f t="shared" si="12"/>
        <v>--</v>
      </c>
    </row>
    <row r="24" spans="1:25" x14ac:dyDescent="0.2">
      <c r="A24" s="5">
        <v>7.2</v>
      </c>
      <c r="B24" s="6">
        <v>111.5035</v>
      </c>
      <c r="C24" s="6">
        <v>-306.26049999999998</v>
      </c>
      <c r="D24" s="18">
        <f t="shared" si="13"/>
        <v>325.9271764865581</v>
      </c>
      <c r="E24" s="52">
        <f t="shared" si="0"/>
        <v>2.23007</v>
      </c>
      <c r="F24" s="51">
        <f t="shared" si="14"/>
        <v>436.50711026112157</v>
      </c>
      <c r="G24" s="52">
        <f t="shared" si="15"/>
        <v>0.94701258431118507</v>
      </c>
      <c r="H24" s="21">
        <f t="shared" si="1"/>
        <v>34.857990793408369</v>
      </c>
      <c r="I24" s="7">
        <f t="shared" si="21"/>
        <v>2.3480779348271561</v>
      </c>
      <c r="J24" s="21">
        <f t="shared" si="17"/>
        <v>208.09553552921915</v>
      </c>
      <c r="K24" s="7">
        <f t="shared" si="2"/>
        <v>3.0103269932393775</v>
      </c>
      <c r="L24" s="21" t="str">
        <f t="shared" si="3"/>
        <v>--</v>
      </c>
      <c r="M24" s="7" t="str">
        <f t="shared" si="20"/>
        <v>--</v>
      </c>
      <c r="N24" s="21" t="str">
        <f t="shared" si="18"/>
        <v>--</v>
      </c>
      <c r="O24" s="7" t="str">
        <f t="shared" si="4"/>
        <v>--</v>
      </c>
      <c r="P24" s="26"/>
      <c r="Q24" s="15" t="e">
        <f t="shared" si="19"/>
        <v>#NUM!</v>
      </c>
      <c r="R24" s="46">
        <f t="shared" si="5"/>
        <v>136.18398480283986</v>
      </c>
      <c r="S24" s="47">
        <f t="shared" si="6"/>
        <v>-212.44908643514742</v>
      </c>
      <c r="T24" s="47">
        <f t="shared" si="7"/>
        <v>-634.14019867684692</v>
      </c>
      <c r="U24" s="47">
        <f t="shared" si="8"/>
        <v>212.44908643514745</v>
      </c>
      <c r="V24" s="47" t="str">
        <f t="shared" si="9"/>
        <v>--</v>
      </c>
      <c r="W24" s="47" t="str">
        <f t="shared" si="10"/>
        <v>--</v>
      </c>
      <c r="X24" s="47" t="str">
        <f t="shared" si="11"/>
        <v>--</v>
      </c>
      <c r="Y24" s="47" t="str">
        <f t="shared" si="12"/>
        <v>--</v>
      </c>
    </row>
    <row r="25" spans="1:25" x14ac:dyDescent="0.2">
      <c r="A25" s="5">
        <v>10.1</v>
      </c>
      <c r="B25" s="6">
        <v>124.9075</v>
      </c>
      <c r="C25" s="6">
        <v>491.27449999999999</v>
      </c>
      <c r="D25" s="18">
        <f t="shared" si="13"/>
        <v>506.90484107621222</v>
      </c>
      <c r="E25" s="52">
        <f t="shared" si="0"/>
        <v>2.4981499999999999</v>
      </c>
      <c r="F25" s="51">
        <f t="shared" si="14"/>
        <v>641.42691378662937</v>
      </c>
      <c r="G25" s="52">
        <f t="shared" si="15"/>
        <v>0.89475831284454643</v>
      </c>
      <c r="H25" s="21">
        <f t="shared" si="1"/>
        <v>78.661137238454756</v>
      </c>
      <c r="I25" s="7">
        <f t="shared" si="21"/>
        <v>2.4959901096232717</v>
      </c>
      <c r="J25" s="21">
        <f t="shared" si="17"/>
        <v>99.484324540060243</v>
      </c>
      <c r="K25" s="7">
        <f t="shared" si="2"/>
        <v>13.491424273143343</v>
      </c>
      <c r="L25" s="21" t="str">
        <f t="shared" si="3"/>
        <v>--</v>
      </c>
      <c r="M25" s="7" t="str">
        <f t="shared" si="20"/>
        <v>--</v>
      </c>
      <c r="N25" s="21" t="str">
        <f t="shared" si="18"/>
        <v>--</v>
      </c>
      <c r="O25" s="7" t="str">
        <f t="shared" si="4"/>
        <v>--</v>
      </c>
      <c r="P25" s="26"/>
      <c r="Q25" s="15" t="e">
        <f t="shared" si="19"/>
        <v>#NUM!</v>
      </c>
      <c r="R25" s="46">
        <f t="shared" si="5"/>
        <v>856.16809953599682</v>
      </c>
      <c r="S25" s="47">
        <f t="shared" si="6"/>
        <v>-316.79192134974028</v>
      </c>
      <c r="T25" s="47">
        <f t="shared" si="7"/>
        <v>-200.32656163925751</v>
      </c>
      <c r="U25" s="47">
        <f t="shared" si="8"/>
        <v>316.79192134974022</v>
      </c>
      <c r="V25" s="47" t="str">
        <f t="shared" si="9"/>
        <v>--</v>
      </c>
      <c r="W25" s="47" t="str">
        <f t="shared" si="10"/>
        <v>--</v>
      </c>
      <c r="X25" s="47" t="str">
        <f t="shared" si="11"/>
        <v>--</v>
      </c>
      <c r="Y25" s="47" t="str">
        <f t="shared" si="12"/>
        <v>--</v>
      </c>
    </row>
    <row r="26" spans="1:25" x14ac:dyDescent="0.2">
      <c r="A26" s="5">
        <v>10.199999999999999</v>
      </c>
      <c r="B26" s="6">
        <v>132.441</v>
      </c>
      <c r="C26" s="6">
        <v>529.7826</v>
      </c>
      <c r="D26" s="18">
        <f t="shared" si="13"/>
        <v>546.08627683156442</v>
      </c>
      <c r="E26" s="52">
        <f t="shared" si="0"/>
        <v>2.6488200000000002</v>
      </c>
      <c r="F26" s="51">
        <f t="shared" si="14"/>
        <v>671.06569016932792</v>
      </c>
      <c r="G26" s="52">
        <f t="shared" si="15"/>
        <v>0.86893796872819518</v>
      </c>
      <c r="H26" s="21">
        <f t="shared" si="1"/>
        <v>73.70431840741621</v>
      </c>
      <c r="I26" s="7">
        <f t="shared" si="21"/>
        <v>2.5885031164923471</v>
      </c>
      <c r="J26" s="21">
        <f t="shared" si="17"/>
        <v>94.057022738940859</v>
      </c>
      <c r="K26" s="7">
        <f t="shared" si="2"/>
        <v>13.330370286476555</v>
      </c>
      <c r="L26" s="21" t="str">
        <f t="shared" si="3"/>
        <v>--</v>
      </c>
      <c r="M26" s="7" t="str">
        <f t="shared" si="20"/>
        <v>--</v>
      </c>
      <c r="N26" s="21" t="str">
        <f t="shared" si="18"/>
        <v>--</v>
      </c>
      <c r="O26" s="7" t="str">
        <f t="shared" si="4"/>
        <v>--</v>
      </c>
      <c r="P26" s="26"/>
      <c r="Q26" s="15" t="e">
        <f t="shared" si="19"/>
        <v>#NUM!</v>
      </c>
      <c r="R26" s="46">
        <f t="shared" si="5"/>
        <v>854.32330457717865</v>
      </c>
      <c r="S26" s="47">
        <f t="shared" si="6"/>
        <v>-331.78651288231879</v>
      </c>
      <c r="T26" s="47">
        <f t="shared" si="7"/>
        <v>-211.70300642456036</v>
      </c>
      <c r="U26" s="47">
        <f t="shared" si="8"/>
        <v>331.78651288231896</v>
      </c>
      <c r="V26" s="47" t="str">
        <f t="shared" si="9"/>
        <v>--</v>
      </c>
      <c r="W26" s="47" t="str">
        <f t="shared" si="10"/>
        <v>--</v>
      </c>
      <c r="X26" s="47" t="str">
        <f t="shared" si="11"/>
        <v>--</v>
      </c>
      <c r="Y26" s="47" t="str">
        <f t="shared" si="12"/>
        <v>--</v>
      </c>
    </row>
    <row r="27" spans="1:25" x14ac:dyDescent="0.2">
      <c r="A27" s="5">
        <v>14</v>
      </c>
      <c r="B27" s="6">
        <v>127.57559999999999</v>
      </c>
      <c r="C27" s="6">
        <v>-385.9237</v>
      </c>
      <c r="D27" s="18">
        <f t="shared" si="13"/>
        <v>406.46357270615289</v>
      </c>
      <c r="E27" s="52">
        <f t="shared" si="0"/>
        <v>2.5515119999999998</v>
      </c>
      <c r="F27" s="51">
        <f t="shared" si="14"/>
        <v>508.92386674081069</v>
      </c>
      <c r="G27" s="52">
        <f t="shared" si="15"/>
        <v>0.88535244347779307</v>
      </c>
      <c r="H27" s="21">
        <f t="shared" si="1"/>
        <v>17.249302580193721</v>
      </c>
      <c r="I27" s="7">
        <f t="shared" si="21"/>
        <v>1.4181913504929005</v>
      </c>
      <c r="J27" s="21">
        <f t="shared" si="17"/>
        <v>91.127479786499947</v>
      </c>
      <c r="K27" s="7">
        <f t="shared" si="2"/>
        <v>1.8367906579836719</v>
      </c>
      <c r="L27" s="21" t="str">
        <f t="shared" si="3"/>
        <v>--</v>
      </c>
      <c r="M27" s="7" t="str">
        <f t="shared" si="20"/>
        <v>--</v>
      </c>
      <c r="N27" s="21" t="str">
        <f t="shared" si="18"/>
        <v>--</v>
      </c>
      <c r="O27" s="7" t="str">
        <f t="shared" si="4"/>
        <v>--</v>
      </c>
      <c r="P27" s="26"/>
      <c r="Q27" s="15" t="e">
        <f t="shared" si="19"/>
        <v>#NUM!</v>
      </c>
      <c r="R27" s="46">
        <f t="shared" si="5"/>
        <v>161.57254504450825</v>
      </c>
      <c r="S27" s="47">
        <f t="shared" si="6"/>
        <v>-249.50125357321264</v>
      </c>
      <c r="T27" s="47">
        <f t="shared" si="7"/>
        <v>-659.05332508359277</v>
      </c>
      <c r="U27" s="47">
        <f t="shared" si="8"/>
        <v>249.50125357321269</v>
      </c>
      <c r="V27" s="47" t="str">
        <f t="shared" si="9"/>
        <v>--</v>
      </c>
      <c r="W27" s="47" t="str">
        <f t="shared" si="10"/>
        <v>--</v>
      </c>
      <c r="X27" s="47" t="str">
        <f t="shared" si="11"/>
        <v>--</v>
      </c>
      <c r="Y27" s="47" t="str">
        <f t="shared" si="12"/>
        <v>--</v>
      </c>
    </row>
    <row r="28" spans="1:25" x14ac:dyDescent="0.2">
      <c r="A28" s="5">
        <v>14.1</v>
      </c>
      <c r="B28" s="6">
        <v>122.64100000000001</v>
      </c>
      <c r="C28" s="6">
        <v>-330.6909</v>
      </c>
      <c r="D28" s="18">
        <f t="shared" si="13"/>
        <v>352.69999464673941</v>
      </c>
      <c r="E28" s="52">
        <f t="shared" si="0"/>
        <v>2.45282</v>
      </c>
      <c r="F28" s="51">
        <f t="shared" si="14"/>
        <v>450.40438433843332</v>
      </c>
      <c r="G28" s="52">
        <f t="shared" si="15"/>
        <v>0.90298837333651916</v>
      </c>
      <c r="H28" s="21">
        <f t="shared" si="1"/>
        <v>18.864737540783157</v>
      </c>
      <c r="I28" s="7">
        <f t="shared" si="21"/>
        <v>1.2392722806884928</v>
      </c>
      <c r="J28" s="21">
        <f t="shared" si="17"/>
        <v>102.80998652100516</v>
      </c>
      <c r="K28" s="7">
        <f t="shared" si="2"/>
        <v>1.6152876167714212</v>
      </c>
      <c r="L28" s="21" t="str">
        <f t="shared" si="3"/>
        <v>--</v>
      </c>
      <c r="M28" s="7" t="str">
        <f t="shared" si="20"/>
        <v>--</v>
      </c>
      <c r="N28" s="21" t="str">
        <f t="shared" si="18"/>
        <v>--</v>
      </c>
      <c r="O28" s="7" t="str">
        <f t="shared" si="4"/>
        <v>--</v>
      </c>
      <c r="P28" s="26"/>
      <c r="Q28" s="15" t="e">
        <f t="shared" si="19"/>
        <v>#NUM!</v>
      </c>
      <c r="R28" s="46">
        <f t="shared" si="5"/>
        <v>143.10303502999926</v>
      </c>
      <c r="S28" s="47">
        <f t="shared" si="6"/>
        <v>-219.58148227439571</v>
      </c>
      <c r="T28" s="47">
        <f t="shared" si="7"/>
        <v>-598.34305099894232</v>
      </c>
      <c r="U28" s="47">
        <f t="shared" si="8"/>
        <v>219.58148227439585</v>
      </c>
      <c r="V28" s="47" t="str">
        <f t="shared" si="9"/>
        <v>--</v>
      </c>
      <c r="W28" s="47" t="str">
        <f t="shared" si="10"/>
        <v>--</v>
      </c>
      <c r="X28" s="47" t="str">
        <f t="shared" si="11"/>
        <v>--</v>
      </c>
      <c r="Y28" s="47" t="str">
        <f t="shared" si="12"/>
        <v>--</v>
      </c>
    </row>
    <row r="29" spans="1:25" x14ac:dyDescent="0.2">
      <c r="A29" s="5">
        <v>14.2</v>
      </c>
      <c r="B29" s="6">
        <v>119.129</v>
      </c>
      <c r="C29" s="6">
        <v>-278.58069999999998</v>
      </c>
      <c r="D29" s="18">
        <f t="shared" si="13"/>
        <v>302.98337421959309</v>
      </c>
      <c r="E29" s="52">
        <f t="shared" si="0"/>
        <v>2.3825799999999999</v>
      </c>
      <c r="F29" s="51">
        <f t="shared" si="14"/>
        <v>392.577176894128</v>
      </c>
      <c r="G29" s="52">
        <f t="shared" si="15"/>
        <v>0.91620203463612193</v>
      </c>
      <c r="H29" s="21">
        <f t="shared" si="1"/>
        <v>21.203500917345277</v>
      </c>
      <c r="I29" s="7">
        <f t="shared" si="21"/>
        <v>1.0637244974863731</v>
      </c>
      <c r="J29" s="21">
        <f t="shared" si="17"/>
        <v>118.09578936962599</v>
      </c>
      <c r="K29" s="7">
        <f t="shared" si="2"/>
        <v>1.4078451818939843</v>
      </c>
      <c r="L29" s="21" t="str">
        <f t="shared" si="3"/>
        <v>--</v>
      </c>
      <c r="M29" s="7" t="str">
        <f t="shared" si="20"/>
        <v>--</v>
      </c>
      <c r="N29" s="21" t="str">
        <f t="shared" si="18"/>
        <v>--</v>
      </c>
      <c r="O29" s="7" t="str">
        <f t="shared" si="4"/>
        <v>--</v>
      </c>
      <c r="P29" s="26"/>
      <c r="Q29" s="15" t="e">
        <f t="shared" si="19"/>
        <v>#NUM!</v>
      </c>
      <c r="R29" s="46">
        <f t="shared" si="5"/>
        <v>125.60968069556992</v>
      </c>
      <c r="S29" s="47">
        <f t="shared" si="6"/>
        <v>-189.81361899121177</v>
      </c>
      <c r="T29" s="47">
        <f t="shared" si="7"/>
        <v>-528.59641564038327</v>
      </c>
      <c r="U29" s="47">
        <f t="shared" si="8"/>
        <v>189.81361899121165</v>
      </c>
      <c r="V29" s="47" t="str">
        <f t="shared" si="9"/>
        <v>--</v>
      </c>
      <c r="W29" s="47" t="str">
        <f t="shared" si="10"/>
        <v>--</v>
      </c>
      <c r="X29" s="47" t="str">
        <f t="shared" si="11"/>
        <v>--</v>
      </c>
      <c r="Y29" s="47" t="str">
        <f t="shared" si="12"/>
        <v>--</v>
      </c>
    </row>
    <row r="30" spans="1:25" x14ac:dyDescent="0.2">
      <c r="A30" s="5">
        <v>14.3</v>
      </c>
      <c r="B30" s="6">
        <v>117.2433</v>
      </c>
      <c r="C30" s="6">
        <v>-228.82669999999999</v>
      </c>
      <c r="D30" s="18">
        <f t="shared" si="13"/>
        <v>257.11407979295882</v>
      </c>
      <c r="E30" s="52">
        <f t="shared" si="0"/>
        <v>2.3448660000000001</v>
      </c>
      <c r="F30" s="51">
        <f t="shared" si="14"/>
        <v>335.81248657313466</v>
      </c>
      <c r="G30" s="52">
        <f t="shared" si="15"/>
        <v>0.92354058032991004</v>
      </c>
      <c r="H30" s="21">
        <f t="shared" si="1"/>
        <v>24.753447979468959</v>
      </c>
      <c r="I30" s="7">
        <f t="shared" si="21"/>
        <v>0.8919845587984836</v>
      </c>
      <c r="J30" s="21">
        <f t="shared" si="17"/>
        <v>138.87077270518165</v>
      </c>
      <c r="K30" s="7">
        <f t="shared" si="2"/>
        <v>1.2167697569925862</v>
      </c>
      <c r="L30" s="21" t="str">
        <f t="shared" si="3"/>
        <v>--</v>
      </c>
      <c r="M30" s="7" t="str">
        <f t="shared" si="20"/>
        <v>--</v>
      </c>
      <c r="N30" s="21" t="str">
        <f t="shared" si="18"/>
        <v>--</v>
      </c>
      <c r="O30" s="7" t="str">
        <f t="shared" si="4"/>
        <v>--</v>
      </c>
      <c r="P30" s="26"/>
      <c r="Q30" s="15" t="e">
        <f t="shared" si="19"/>
        <v>#NUM!</v>
      </c>
      <c r="R30" s="46">
        <f t="shared" si="5"/>
        <v>109.326214988795</v>
      </c>
      <c r="S30" s="47">
        <f t="shared" si="6"/>
        <v>-160.28882223850781</v>
      </c>
      <c r="T30" s="47">
        <f t="shared" si="7"/>
        <v>-449.62286907923965</v>
      </c>
      <c r="U30" s="47">
        <f t="shared" si="8"/>
        <v>160.28882223850778</v>
      </c>
      <c r="V30" s="47" t="str">
        <f t="shared" si="9"/>
        <v>--</v>
      </c>
      <c r="W30" s="47" t="str">
        <f t="shared" si="10"/>
        <v>--</v>
      </c>
      <c r="X30" s="47" t="str">
        <f t="shared" si="11"/>
        <v>--</v>
      </c>
      <c r="Y30" s="47" t="str">
        <f t="shared" si="12"/>
        <v>--</v>
      </c>
    </row>
    <row r="31" spans="1:25" x14ac:dyDescent="0.2">
      <c r="A31" s="5">
        <v>14.4</v>
      </c>
      <c r="B31" s="6">
        <v>116.44029999999999</v>
      </c>
      <c r="C31" s="6">
        <v>-181.0812</v>
      </c>
      <c r="D31" s="18">
        <f t="shared" si="13"/>
        <v>215.28758547006376</v>
      </c>
      <c r="E31" s="52">
        <f t="shared" si="0"/>
        <v>2.3288059999999997</v>
      </c>
      <c r="F31" s="51">
        <f t="shared" si="14"/>
        <v>282.15147631728308</v>
      </c>
      <c r="G31" s="52">
        <f t="shared" si="15"/>
        <v>0.92671958668740306</v>
      </c>
      <c r="H31" s="21">
        <f t="shared" si="1"/>
        <v>30.077311252569338</v>
      </c>
      <c r="I31" s="7">
        <f t="shared" si="21"/>
        <v>0.72900711469899926</v>
      </c>
      <c r="J31" s="21">
        <f t="shared" si="17"/>
        <v>167.56507771325008</v>
      </c>
      <c r="K31" s="7">
        <f t="shared" si="2"/>
        <v>1.0490964167944214</v>
      </c>
      <c r="L31" s="21" t="str">
        <f t="shared" si="3"/>
        <v>--</v>
      </c>
      <c r="M31" s="7" t="str">
        <f t="shared" si="20"/>
        <v>--</v>
      </c>
      <c r="N31" s="21" t="str">
        <f t="shared" si="18"/>
        <v>--</v>
      </c>
      <c r="O31" s="7" t="str">
        <f t="shared" si="4"/>
        <v>--</v>
      </c>
      <c r="P31" s="26"/>
      <c r="Q31" s="15" t="e">
        <f t="shared" si="19"/>
        <v>#NUM!</v>
      </c>
      <c r="R31" s="46">
        <f t="shared" si="5"/>
        <v>94.920007562171435</v>
      </c>
      <c r="S31" s="47">
        <f t="shared" si="6"/>
        <v>-131.91801960689665</v>
      </c>
      <c r="T31" s="47">
        <f t="shared" si="7"/>
        <v>-367.46724169567176</v>
      </c>
      <c r="U31" s="47">
        <f t="shared" si="8"/>
        <v>131.91801960689671</v>
      </c>
      <c r="V31" s="47" t="str">
        <f t="shared" si="9"/>
        <v>--</v>
      </c>
      <c r="W31" s="47" t="str">
        <f t="shared" si="10"/>
        <v>--</v>
      </c>
      <c r="X31" s="47" t="str">
        <f t="shared" si="11"/>
        <v>--</v>
      </c>
      <c r="Y31" s="47" t="str">
        <f t="shared" si="12"/>
        <v>--</v>
      </c>
    </row>
    <row r="32" spans="1:25" x14ac:dyDescent="0.2">
      <c r="A32" s="5">
        <v>18.100000000000001</v>
      </c>
      <c r="B32" s="6">
        <v>549.91</v>
      </c>
      <c r="C32" s="6">
        <v>-1077.6959999999999</v>
      </c>
      <c r="D32" s="18">
        <f t="shared" si="13"/>
        <v>1209.8882909244142</v>
      </c>
      <c r="E32" s="52">
        <f t="shared" si="0"/>
        <v>10.998199999999999</v>
      </c>
      <c r="F32" s="51">
        <f t="shared" si="14"/>
        <v>729.64979183277296</v>
      </c>
      <c r="G32" s="52">
        <f t="shared" si="15"/>
        <v>0.42643632438338813</v>
      </c>
      <c r="H32" s="21">
        <f t="shared" si="1"/>
        <v>17.401168994429632</v>
      </c>
      <c r="I32" s="7">
        <f t="shared" si="21"/>
        <v>1.5888339155409408</v>
      </c>
      <c r="J32" s="21">
        <f t="shared" si="17"/>
        <v>48.663642362916995</v>
      </c>
      <c r="K32" s="7">
        <f t="shared" si="2"/>
        <v>2.5476933428133237</v>
      </c>
      <c r="L32" s="21" t="str">
        <f t="shared" si="3"/>
        <v>--</v>
      </c>
      <c r="M32" s="7" t="str">
        <f t="shared" si="20"/>
        <v>--</v>
      </c>
      <c r="N32" s="21" t="str">
        <f t="shared" si="18"/>
        <v>--</v>
      </c>
      <c r="O32" s="7" t="str">
        <f t="shared" si="4"/>
        <v>--</v>
      </c>
      <c r="P32" s="26"/>
      <c r="Q32" s="15" t="e">
        <f t="shared" si="19"/>
        <v>#NUM!</v>
      </c>
      <c r="R32" s="46">
        <f t="shared" si="5"/>
        <v>289.73809175562695</v>
      </c>
      <c r="S32" s="47">
        <f t="shared" si="6"/>
        <v>-361.38235247505128</v>
      </c>
      <c r="T32" s="47">
        <f t="shared" si="7"/>
        <v>-505.31609579635426</v>
      </c>
      <c r="U32" s="47">
        <f t="shared" si="8"/>
        <v>361.38235247505133</v>
      </c>
      <c r="V32" s="47" t="str">
        <f t="shared" si="9"/>
        <v>--</v>
      </c>
      <c r="W32" s="47" t="str">
        <f t="shared" si="10"/>
        <v>--</v>
      </c>
      <c r="X32" s="47" t="str">
        <f t="shared" si="11"/>
        <v>--</v>
      </c>
      <c r="Y32" s="47" t="str">
        <f t="shared" si="12"/>
        <v>--</v>
      </c>
    </row>
    <row r="33" spans="1:25" x14ac:dyDescent="0.2">
      <c r="A33" s="5">
        <v>18.2</v>
      </c>
      <c r="B33" s="6">
        <v>467.94439999999997</v>
      </c>
      <c r="C33" s="6">
        <v>-998.82129999999995</v>
      </c>
      <c r="D33" s="18">
        <f t="shared" si="13"/>
        <v>1103.0031508681423</v>
      </c>
      <c r="E33" s="52">
        <f t="shared" si="0"/>
        <v>9.3588880000000003</v>
      </c>
      <c r="F33" s="51">
        <f t="shared" si="14"/>
        <v>721.09855240395416</v>
      </c>
      <c r="G33" s="52">
        <f t="shared" si="15"/>
        <v>0.46227762441776921</v>
      </c>
      <c r="H33" s="21">
        <f t="shared" si="1"/>
        <v>16.840374360907184</v>
      </c>
      <c r="I33" s="7">
        <f t="shared" si="21"/>
        <v>1.5612291593588199</v>
      </c>
      <c r="J33" s="21">
        <f t="shared" si="17"/>
        <v>48.981359300889729</v>
      </c>
      <c r="K33" s="7">
        <f t="shared" si="2"/>
        <v>2.4510757968458114</v>
      </c>
      <c r="L33" s="21" t="str">
        <f t="shared" si="3"/>
        <v>--</v>
      </c>
      <c r="M33" s="7" t="str">
        <f t="shared" si="20"/>
        <v>--</v>
      </c>
      <c r="N33" s="21" t="str">
        <f t="shared" si="18"/>
        <v>--</v>
      </c>
      <c r="O33" s="7" t="str">
        <f t="shared" si="4"/>
        <v>--</v>
      </c>
      <c r="P33" s="26"/>
      <c r="Q33" s="15" t="e">
        <f t="shared" si="19"/>
        <v>#NUM!</v>
      </c>
      <c r="R33" s="46">
        <f t="shared" si="5"/>
        <v>280.29025449015677</v>
      </c>
      <c r="S33" s="47">
        <f t="shared" si="6"/>
        <v>-357.06551299414173</v>
      </c>
      <c r="T33" s="47">
        <f t="shared" si="7"/>
        <v>-519.27450694096126</v>
      </c>
      <c r="U33" s="47">
        <f t="shared" si="8"/>
        <v>357.06551299414173</v>
      </c>
      <c r="V33" s="47" t="str">
        <f t="shared" si="9"/>
        <v>--</v>
      </c>
      <c r="W33" s="47" t="str">
        <f t="shared" si="10"/>
        <v>--</v>
      </c>
      <c r="X33" s="47" t="str">
        <f t="shared" si="11"/>
        <v>--</v>
      </c>
      <c r="Y33" s="47" t="str">
        <f t="shared" si="12"/>
        <v>--</v>
      </c>
    </row>
    <row r="34" spans="1:25" x14ac:dyDescent="0.2">
      <c r="A34" s="5">
        <v>21</v>
      </c>
      <c r="B34" s="6">
        <v>75.623320000000007</v>
      </c>
      <c r="C34" s="6">
        <v>20.63297</v>
      </c>
      <c r="D34" s="18">
        <f t="shared" si="13"/>
        <v>78.387537139798582</v>
      </c>
      <c r="E34" s="52">
        <f t="shared" si="0"/>
        <v>1.5124664000000001</v>
      </c>
      <c r="F34" s="51">
        <f t="shared" si="14"/>
        <v>127.47767896437533</v>
      </c>
      <c r="G34" s="52">
        <f t="shared" si="15"/>
        <v>1.1499319220206223</v>
      </c>
      <c r="H34" s="21">
        <f t="shared" si="1"/>
        <v>99.192068162045729</v>
      </c>
      <c r="I34" s="7">
        <f t="shared" si="21"/>
        <v>0.14979601578433366</v>
      </c>
      <c r="J34" s="21">
        <f t="shared" si="17"/>
        <v>383.44352766437765</v>
      </c>
      <c r="K34" s="7">
        <f t="shared" si="2"/>
        <v>1.18933880364125</v>
      </c>
      <c r="L34" s="21" t="str">
        <f t="shared" si="3"/>
        <v>--</v>
      </c>
      <c r="M34" s="7" t="str">
        <f t="shared" si="20"/>
        <v>--</v>
      </c>
      <c r="N34" s="21" t="str">
        <f t="shared" si="18"/>
        <v>--</v>
      </c>
      <c r="O34" s="7" t="str">
        <f t="shared" si="4"/>
        <v>--</v>
      </c>
      <c r="P34" s="26"/>
      <c r="Q34" s="15" t="e">
        <f t="shared" si="19"/>
        <v>#NUM!</v>
      </c>
      <c r="R34" s="46">
        <f t="shared" si="5"/>
        <v>156.92955802224225</v>
      </c>
      <c r="S34" s="47">
        <f t="shared" si="6"/>
        <v>-39.530237268907001</v>
      </c>
      <c r="T34" s="47">
        <f t="shared" si="7"/>
        <v>-76.405371460937928</v>
      </c>
      <c r="U34" s="47">
        <f t="shared" si="8"/>
        <v>39.530237268907001</v>
      </c>
      <c r="V34" s="47" t="str">
        <f t="shared" si="9"/>
        <v>--</v>
      </c>
      <c r="W34" s="47" t="str">
        <f t="shared" si="10"/>
        <v>--</v>
      </c>
      <c r="X34" s="47" t="str">
        <f t="shared" si="11"/>
        <v>--</v>
      </c>
      <c r="Y34" s="47" t="str">
        <f t="shared" si="12"/>
        <v>--</v>
      </c>
    </row>
    <row r="35" spans="1:25" x14ac:dyDescent="0.2">
      <c r="A35" s="5">
        <v>21.1</v>
      </c>
      <c r="B35" s="6">
        <v>75.343000000000004</v>
      </c>
      <c r="C35" s="6">
        <v>45.390720000000002</v>
      </c>
      <c r="D35" s="18">
        <f t="shared" si="13"/>
        <v>87.959565205373778</v>
      </c>
      <c r="E35" s="52">
        <f t="shared" si="0"/>
        <v>1.5068600000000001</v>
      </c>
      <c r="F35" s="51">
        <f t="shared" si="14"/>
        <v>143.31004002726735</v>
      </c>
      <c r="G35" s="52">
        <f t="shared" si="15"/>
        <v>1.1520691453941536</v>
      </c>
      <c r="H35" s="21">
        <f t="shared" si="1"/>
        <v>119.65560125608094</v>
      </c>
      <c r="I35" s="7">
        <f t="shared" si="21"/>
        <v>0.19357621447430032</v>
      </c>
      <c r="J35" s="21">
        <f t="shared" si="17"/>
        <v>293.91608898616454</v>
      </c>
      <c r="K35" s="7">
        <f t="shared" si="2"/>
        <v>1.8264641909404831</v>
      </c>
      <c r="L35" s="21" t="str">
        <f t="shared" si="3"/>
        <v>--</v>
      </c>
      <c r="M35" s="7" t="str">
        <f t="shared" si="20"/>
        <v>--</v>
      </c>
      <c r="N35" s="21" t="str">
        <f t="shared" si="18"/>
        <v>--</v>
      </c>
      <c r="O35" s="7" t="str">
        <f t="shared" si="4"/>
        <v>--</v>
      </c>
      <c r="P35" s="26"/>
      <c r="Q35" s="15" t="e">
        <f t="shared" si="19"/>
        <v>#NUM!</v>
      </c>
      <c r="R35" s="46">
        <f t="shared" si="5"/>
        <v>242.14387363760548</v>
      </c>
      <c r="S35" s="47">
        <f t="shared" si="6"/>
        <v>-51.326814562704364</v>
      </c>
      <c r="T35" s="47">
        <f t="shared" si="7"/>
        <v>-63.0383218086981</v>
      </c>
      <c r="U35" s="47">
        <f t="shared" si="8"/>
        <v>51.326814562704335</v>
      </c>
      <c r="V35" s="47" t="str">
        <f t="shared" si="9"/>
        <v>--</v>
      </c>
      <c r="W35" s="47" t="str">
        <f t="shared" si="10"/>
        <v>--</v>
      </c>
      <c r="X35" s="47" t="str">
        <f t="shared" si="11"/>
        <v>--</v>
      </c>
      <c r="Y35" s="47" t="str">
        <f t="shared" si="12"/>
        <v>--</v>
      </c>
    </row>
    <row r="36" spans="1:25" x14ac:dyDescent="0.2">
      <c r="A36" s="5">
        <v>21.2</v>
      </c>
      <c r="B36" s="6">
        <v>75.374480000000005</v>
      </c>
      <c r="C36" s="6">
        <v>70.518950000000004</v>
      </c>
      <c r="D36" s="18">
        <f t="shared" si="13"/>
        <v>103.21935159829721</v>
      </c>
      <c r="E36" s="52">
        <f t="shared" si="0"/>
        <v>1.5074896000000002</v>
      </c>
      <c r="F36" s="51">
        <f t="shared" si="14"/>
        <v>168.13725773137503</v>
      </c>
      <c r="G36" s="52">
        <f t="shared" si="15"/>
        <v>1.1518285405885738</v>
      </c>
      <c r="H36" s="21">
        <f t="shared" si="1"/>
        <v>121.47876187656489</v>
      </c>
      <c r="I36" s="7">
        <f t="shared" si="21"/>
        <v>0.25368523233174251</v>
      </c>
      <c r="J36" s="21">
        <f t="shared" si="17"/>
        <v>222.16383052450351</v>
      </c>
      <c r="K36" s="7">
        <f t="shared" si="2"/>
        <v>2.5503246198403819</v>
      </c>
      <c r="L36" s="21" t="str">
        <f t="shared" si="3"/>
        <v>--</v>
      </c>
      <c r="M36" s="7" t="str">
        <f t="shared" si="20"/>
        <v>--</v>
      </c>
      <c r="N36" s="21" t="str">
        <f t="shared" si="18"/>
        <v>--</v>
      </c>
      <c r="O36" s="7" t="str">
        <f t="shared" si="4"/>
        <v>--</v>
      </c>
      <c r="P36" s="26"/>
      <c r="Q36" s="15" t="e">
        <f t="shared" si="19"/>
        <v>#NUM!</v>
      </c>
      <c r="R36" s="46">
        <f t="shared" si="5"/>
        <v>339.71223821429231</v>
      </c>
      <c r="S36" s="47">
        <f t="shared" si="6"/>
        <v>-67.583536156054365</v>
      </c>
      <c r="T36" s="47">
        <f t="shared" si="7"/>
        <v>-61.799350935420037</v>
      </c>
      <c r="U36" s="47">
        <f t="shared" si="8"/>
        <v>67.58353615605435</v>
      </c>
      <c r="V36" s="47" t="str">
        <f t="shared" si="9"/>
        <v>--</v>
      </c>
      <c r="W36" s="47" t="str">
        <f t="shared" si="10"/>
        <v>--</v>
      </c>
      <c r="X36" s="47" t="str">
        <f t="shared" si="11"/>
        <v>--</v>
      </c>
      <c r="Y36" s="47" t="str">
        <f t="shared" si="12"/>
        <v>--</v>
      </c>
    </row>
    <row r="37" spans="1:25" x14ac:dyDescent="0.2">
      <c r="A37" s="5">
        <v>21.3</v>
      </c>
      <c r="B37" s="6">
        <v>75.732209999999995</v>
      </c>
      <c r="C37" s="6">
        <v>96.138890000000004</v>
      </c>
      <c r="D37" s="18">
        <f t="shared" si="13"/>
        <v>122.3848593655122</v>
      </c>
      <c r="E37" s="52">
        <f t="shared" si="0"/>
        <v>1.5146442</v>
      </c>
      <c r="F37" s="51">
        <f t="shared" si="14"/>
        <v>198.8851584737875</v>
      </c>
      <c r="G37" s="52">
        <f t="shared" si="15"/>
        <v>1.1491049216648968</v>
      </c>
      <c r="H37" s="21">
        <f t="shared" si="1"/>
        <v>112.91121042328429</v>
      </c>
      <c r="I37" s="7">
        <f t="shared" si="21"/>
        <v>0.32114285861645553</v>
      </c>
      <c r="J37" s="21">
        <f t="shared" si="17"/>
        <v>173.85323949826901</v>
      </c>
      <c r="K37" s="7">
        <f t="shared" si="2"/>
        <v>3.2861347403884715</v>
      </c>
      <c r="L37" s="21" t="str">
        <f t="shared" si="3"/>
        <v>--</v>
      </c>
      <c r="M37" s="7" t="str">
        <f t="shared" si="20"/>
        <v>--</v>
      </c>
      <c r="N37" s="21" t="str">
        <f t="shared" si="18"/>
        <v>--</v>
      </c>
      <c r="O37" s="7" t="str">
        <f t="shared" si="4"/>
        <v>--</v>
      </c>
      <c r="P37" s="26"/>
      <c r="Q37" s="15" t="e">
        <f t="shared" si="19"/>
        <v>#NUM!</v>
      </c>
      <c r="R37" s="46">
        <f t="shared" si="5"/>
        <v>439.78948193811266</v>
      </c>
      <c r="S37" s="47">
        <f t="shared" si="6"/>
        <v>-85.958283866570383</v>
      </c>
      <c r="T37" s="47">
        <f t="shared" si="7"/>
        <v>-66.176449866634812</v>
      </c>
      <c r="U37" s="47">
        <f t="shared" si="8"/>
        <v>85.958283866570468</v>
      </c>
      <c r="V37" s="47" t="str">
        <f t="shared" si="9"/>
        <v>--</v>
      </c>
      <c r="W37" s="47" t="str">
        <f t="shared" si="10"/>
        <v>--</v>
      </c>
      <c r="X37" s="47" t="str">
        <f t="shared" si="11"/>
        <v>--</v>
      </c>
      <c r="Y37" s="47" t="str">
        <f t="shared" si="12"/>
        <v>--</v>
      </c>
    </row>
    <row r="38" spans="1:25" x14ac:dyDescent="0.2">
      <c r="A38" s="5">
        <v>21.4</v>
      </c>
      <c r="B38" s="6">
        <v>76.437029999999993</v>
      </c>
      <c r="C38" s="6">
        <v>122.3753</v>
      </c>
      <c r="D38" s="18">
        <f t="shared" si="13"/>
        <v>144.28559735923366</v>
      </c>
      <c r="E38" s="52">
        <f t="shared" si="0"/>
        <v>1.5287405999999999</v>
      </c>
      <c r="F38" s="51">
        <f t="shared" si="14"/>
        <v>233.39206022009807</v>
      </c>
      <c r="G38" s="52">
        <f t="shared" si="15"/>
        <v>1.1437947478974</v>
      </c>
      <c r="H38" s="21">
        <f t="shared" si="1"/>
        <v>101.30204486104952</v>
      </c>
      <c r="I38" s="7">
        <f t="shared" si="21"/>
        <v>0.3920929047853573</v>
      </c>
      <c r="J38" s="21">
        <f t="shared" si="17"/>
        <v>141.06644864586721</v>
      </c>
      <c r="K38" s="7">
        <f t="shared" si="2"/>
        <v>3.9886094709154172</v>
      </c>
      <c r="L38" s="21" t="str">
        <f t="shared" si="3"/>
        <v>--</v>
      </c>
      <c r="M38" s="7" t="str">
        <f t="shared" si="20"/>
        <v>--</v>
      </c>
      <c r="N38" s="21" t="str">
        <f t="shared" si="18"/>
        <v>--</v>
      </c>
      <c r="O38" s="7" t="str">
        <f t="shared" si="4"/>
        <v>--</v>
      </c>
      <c r="P38" s="26"/>
      <c r="Q38" s="15" t="e">
        <f t="shared" si="19"/>
        <v>#NUM!</v>
      </c>
      <c r="R38" s="46">
        <f t="shared" si="5"/>
        <v>536.30908986788813</v>
      </c>
      <c r="S38" s="47">
        <f t="shared" si="6"/>
        <v>-105.44175379537973</v>
      </c>
      <c r="T38" s="47">
        <f t="shared" si="7"/>
        <v>-73.415565141396527</v>
      </c>
      <c r="U38" s="47">
        <f t="shared" si="8"/>
        <v>105.44175379537967</v>
      </c>
      <c r="V38" s="47" t="str">
        <f t="shared" si="9"/>
        <v>--</v>
      </c>
      <c r="W38" s="47" t="str">
        <f t="shared" si="10"/>
        <v>--</v>
      </c>
      <c r="X38" s="47" t="str">
        <f t="shared" si="11"/>
        <v>--</v>
      </c>
      <c r="Y38" s="47" t="str">
        <f t="shared" si="12"/>
        <v>--</v>
      </c>
    </row>
    <row r="39" spans="1:25" x14ac:dyDescent="0.2">
      <c r="A39" s="5">
        <v>21.5</v>
      </c>
      <c r="B39" s="6">
        <v>77.517269999999996</v>
      </c>
      <c r="C39" s="6">
        <v>149.34630000000001</v>
      </c>
      <c r="D39" s="18">
        <f t="shared" si="13"/>
        <v>168.26539891475878</v>
      </c>
      <c r="E39" s="52">
        <f t="shared" si="0"/>
        <v>1.5503453999999999</v>
      </c>
      <c r="F39" s="51">
        <f t="shared" si="14"/>
        <v>270.27792907262824</v>
      </c>
      <c r="G39" s="52">
        <f t="shared" si="15"/>
        <v>1.1357971257604118</v>
      </c>
      <c r="H39" s="21">
        <f t="shared" si="1"/>
        <v>89.937028696101876</v>
      </c>
      <c r="I39" s="7">
        <f t="shared" si="21"/>
        <v>0.46469154782588301</v>
      </c>
      <c r="J39" s="21">
        <f t="shared" si="17"/>
        <v>117.92301383161845</v>
      </c>
      <c r="K39" s="7">
        <f t="shared" si="2"/>
        <v>4.6269289805145606</v>
      </c>
      <c r="L39" s="21" t="str">
        <f t="shared" si="3"/>
        <v>--</v>
      </c>
      <c r="M39" s="7" t="str">
        <f t="shared" si="20"/>
        <v>--</v>
      </c>
      <c r="N39" s="21" t="str">
        <f t="shared" si="18"/>
        <v>--</v>
      </c>
      <c r="O39" s="7" t="str">
        <f t="shared" si="4"/>
        <v>--</v>
      </c>
      <c r="P39" s="26"/>
      <c r="Q39" s="15" t="e">
        <f t="shared" si="19"/>
        <v>#NUM!</v>
      </c>
      <c r="R39" s="46">
        <f t="shared" si="5"/>
        <v>625.04482203624889</v>
      </c>
      <c r="S39" s="47">
        <f t="shared" si="6"/>
        <v>-125.54895354381561</v>
      </c>
      <c r="T39" s="47">
        <f t="shared" si="7"/>
        <v>-82.308206085611346</v>
      </c>
      <c r="U39" s="47">
        <f t="shared" si="8"/>
        <v>125.5489535438155</v>
      </c>
      <c r="V39" s="47" t="str">
        <f t="shared" si="9"/>
        <v>--</v>
      </c>
      <c r="W39" s="47" t="str">
        <f t="shared" si="10"/>
        <v>--</v>
      </c>
      <c r="X39" s="47" t="str">
        <f t="shared" si="11"/>
        <v>--</v>
      </c>
      <c r="Y39" s="47" t="str">
        <f t="shared" si="12"/>
        <v>--</v>
      </c>
    </row>
    <row r="40" spans="1:25" x14ac:dyDescent="0.2">
      <c r="A40" s="5">
        <v>24.9</v>
      </c>
      <c r="B40" s="6">
        <v>318.87950000000001</v>
      </c>
      <c r="C40" s="6">
        <v>-671.09029999999996</v>
      </c>
      <c r="D40" s="18">
        <f t="shared" si="13"/>
        <v>742.99820072079581</v>
      </c>
      <c r="E40" s="52">
        <f t="shared" si="0"/>
        <v>6.3775900000000005</v>
      </c>
      <c r="F40" s="51">
        <f t="shared" si="14"/>
        <v>588.4227558585734</v>
      </c>
      <c r="G40" s="52">
        <f t="shared" si="15"/>
        <v>0.55999828864784484</v>
      </c>
      <c r="H40" s="21">
        <f t="shared" si="1"/>
        <v>13.638957797148885</v>
      </c>
      <c r="I40" s="7">
        <f t="shared" si="21"/>
        <v>0.92658730741159412</v>
      </c>
      <c r="J40" s="21">
        <f t="shared" si="17"/>
        <v>44.091535370648579</v>
      </c>
      <c r="K40" s="7">
        <f t="shared" si="2"/>
        <v>1.4001321309595571</v>
      </c>
      <c r="L40" s="21" t="str">
        <f t="shared" si="3"/>
        <v>--</v>
      </c>
      <c r="M40" s="7" t="str">
        <f t="shared" si="20"/>
        <v>--</v>
      </c>
      <c r="N40" s="21" t="str">
        <f t="shared" si="18"/>
        <v>--</v>
      </c>
      <c r="O40" s="7" t="str">
        <f t="shared" si="4"/>
        <v>--</v>
      </c>
      <c r="P40" s="26"/>
      <c r="Q40" s="15" t="e">
        <f t="shared" si="19"/>
        <v>#NUM!</v>
      </c>
      <c r="R40" s="46">
        <f t="shared" si="5"/>
        <v>219.05251187054284</v>
      </c>
      <c r="S40" s="47">
        <f t="shared" si="6"/>
        <v>-289.93160383623172</v>
      </c>
      <c r="T40" s="47">
        <f t="shared" si="7"/>
        <v>-468.64026400486324</v>
      </c>
      <c r="U40" s="47">
        <f t="shared" si="8"/>
        <v>289.9316038362316</v>
      </c>
      <c r="V40" s="47" t="str">
        <f t="shared" si="9"/>
        <v>--</v>
      </c>
      <c r="W40" s="47" t="str">
        <f t="shared" si="10"/>
        <v>--</v>
      </c>
      <c r="X40" s="47" t="str">
        <f t="shared" si="11"/>
        <v>--</v>
      </c>
      <c r="Y40" s="47" t="str">
        <f t="shared" si="12"/>
        <v>--</v>
      </c>
    </row>
    <row r="41" spans="1:25" x14ac:dyDescent="0.2">
      <c r="A41" s="5">
        <v>25</v>
      </c>
      <c r="B41" s="6">
        <v>278.97559999999999</v>
      </c>
      <c r="C41" s="6">
        <v>-585.46479999999997</v>
      </c>
      <c r="D41" s="18">
        <f t="shared" si="13"/>
        <v>648.53405264056869</v>
      </c>
      <c r="E41" s="52">
        <f t="shared" si="0"/>
        <v>5.5795119999999994</v>
      </c>
      <c r="F41" s="51">
        <f t="shared" si="14"/>
        <v>549.11672574275917</v>
      </c>
      <c r="G41" s="52">
        <f t="shared" si="15"/>
        <v>0.59871052083498522</v>
      </c>
      <c r="H41" s="21">
        <f t="shared" si="1"/>
        <v>13.937649157387655</v>
      </c>
      <c r="I41" s="7">
        <f t="shared" si="21"/>
        <v>0.85933231975369395</v>
      </c>
      <c r="J41" s="21">
        <f t="shared" si="17"/>
        <v>47.162747781384006</v>
      </c>
      <c r="K41" s="7">
        <f t="shared" si="2"/>
        <v>1.2800764149225576</v>
      </c>
      <c r="L41" s="21" t="str">
        <f t="shared" si="3"/>
        <v>--</v>
      </c>
      <c r="M41" s="7" t="str">
        <f t="shared" si="20"/>
        <v>--</v>
      </c>
      <c r="N41" s="21" t="str">
        <f t="shared" si="18"/>
        <v>--</v>
      </c>
      <c r="O41" s="7" t="str">
        <f t="shared" si="4"/>
        <v>--</v>
      </c>
      <c r="P41" s="26"/>
      <c r="Q41" s="15" t="e">
        <f t="shared" si="19"/>
        <v>#NUM!</v>
      </c>
      <c r="R41" s="46">
        <f t="shared" si="5"/>
        <v>201.07393305771336</v>
      </c>
      <c r="S41" s="47">
        <f t="shared" si="6"/>
        <v>-269.96721027304807</v>
      </c>
      <c r="T41" s="47">
        <f t="shared" si="7"/>
        <v>-456.76266146370949</v>
      </c>
      <c r="U41" s="47">
        <f t="shared" si="8"/>
        <v>269.96721027304801</v>
      </c>
      <c r="V41" s="47" t="str">
        <f t="shared" si="9"/>
        <v>--</v>
      </c>
      <c r="W41" s="47" t="str">
        <f t="shared" si="10"/>
        <v>--</v>
      </c>
      <c r="X41" s="47" t="str">
        <f t="shared" si="11"/>
        <v>--</v>
      </c>
      <c r="Y41" s="47" t="str">
        <f t="shared" si="12"/>
        <v>--</v>
      </c>
    </row>
    <row r="42" spans="1:25" x14ac:dyDescent="0.2">
      <c r="A42" s="5">
        <v>28</v>
      </c>
      <c r="B42" s="6">
        <v>367.68650000000002</v>
      </c>
      <c r="C42" s="6">
        <v>745.66849999999999</v>
      </c>
      <c r="D42" s="18">
        <f t="shared" si="13"/>
        <v>831.39333301061549</v>
      </c>
      <c r="E42" s="52">
        <f t="shared" si="0"/>
        <v>7.3537300000000005</v>
      </c>
      <c r="F42" s="51">
        <f t="shared" si="14"/>
        <v>613.1725339224206</v>
      </c>
      <c r="G42" s="52">
        <f t="shared" si="15"/>
        <v>0.52150821946553416</v>
      </c>
      <c r="H42" s="21">
        <f t="shared" si="1"/>
        <v>24.423665932745482</v>
      </c>
      <c r="I42" s="7">
        <f t="shared" si="21"/>
        <v>0.85966870166907594</v>
      </c>
      <c r="J42" s="21">
        <f t="shared" si="17"/>
        <v>37.583142021605042</v>
      </c>
      <c r="K42" s="7">
        <f t="shared" si="2"/>
        <v>2.6570221231595763</v>
      </c>
      <c r="L42" s="21" t="str">
        <f t="shared" si="3"/>
        <v>--</v>
      </c>
      <c r="M42" s="7" t="str">
        <f t="shared" si="20"/>
        <v>--</v>
      </c>
      <c r="N42" s="21" t="str">
        <f t="shared" si="18"/>
        <v>--</v>
      </c>
      <c r="O42" s="7" t="str">
        <f t="shared" si="4"/>
        <v>--</v>
      </c>
      <c r="P42" s="26"/>
      <c r="Q42" s="15" t="e">
        <f t="shared" si="19"/>
        <v>#NUM!</v>
      </c>
      <c r="R42" s="46">
        <f t="shared" si="5"/>
        <v>467.44774622244609</v>
      </c>
      <c r="S42" s="47">
        <f t="shared" si="6"/>
        <v>-302.4816343006803</v>
      </c>
      <c r="T42" s="47">
        <f t="shared" si="7"/>
        <v>-232.72939967640147</v>
      </c>
      <c r="U42" s="47">
        <f t="shared" si="8"/>
        <v>302.48163430068018</v>
      </c>
      <c r="V42" s="47" t="str">
        <f t="shared" si="9"/>
        <v>--</v>
      </c>
      <c r="W42" s="47" t="str">
        <f t="shared" si="10"/>
        <v>--</v>
      </c>
      <c r="X42" s="47" t="str">
        <f t="shared" si="11"/>
        <v>--</v>
      </c>
      <c r="Y42" s="47" t="str">
        <f t="shared" si="12"/>
        <v>--</v>
      </c>
    </row>
    <row r="43" spans="1:25" x14ac:dyDescent="0.2">
      <c r="A43" s="5">
        <v>28.5</v>
      </c>
      <c r="B43" s="6">
        <v>692.2962</v>
      </c>
      <c r="C43" s="6">
        <v>1108.8340000000001</v>
      </c>
      <c r="D43" s="18">
        <f t="shared" si="13"/>
        <v>1307.2057481859695</v>
      </c>
      <c r="E43" s="52">
        <f t="shared" si="0"/>
        <v>13.845924</v>
      </c>
      <c r="F43" s="51">
        <f t="shared" si="14"/>
        <v>702.60780979787194</v>
      </c>
      <c r="G43" s="52">
        <f t="shared" si="15"/>
        <v>0.38006162955766265</v>
      </c>
      <c r="H43" s="21">
        <f t="shared" si="1"/>
        <v>19.358048866018418</v>
      </c>
      <c r="I43" s="7">
        <f t="shared" si="21"/>
        <v>0.97092201579253368</v>
      </c>
      <c r="J43" s="21">
        <f t="shared" si="17"/>
        <v>32.119309065338619</v>
      </c>
      <c r="K43" s="7">
        <f t="shared" si="2"/>
        <v>2.5750408996741148</v>
      </c>
      <c r="L43" s="21" t="str">
        <f t="shared" si="3"/>
        <v>--</v>
      </c>
      <c r="M43" s="7" t="str">
        <f t="shared" si="20"/>
        <v>--</v>
      </c>
      <c r="N43" s="21" t="str">
        <f t="shared" si="18"/>
        <v>--</v>
      </c>
      <c r="O43" s="7" t="str">
        <f t="shared" si="4"/>
        <v>--</v>
      </c>
      <c r="P43" s="26"/>
      <c r="Q43" s="15" t="e">
        <f t="shared" si="19"/>
        <v>#NUM!</v>
      </c>
      <c r="R43" s="46">
        <f t="shared" si="5"/>
        <v>461.11458566723866</v>
      </c>
      <c r="S43" s="47">
        <f t="shared" si="6"/>
        <v>-347.72752781055539</v>
      </c>
      <c r="T43" s="47">
        <f t="shared" si="7"/>
        <v>-288.47865850466161</v>
      </c>
      <c r="U43" s="47">
        <f t="shared" si="8"/>
        <v>347.7275278105555</v>
      </c>
      <c r="V43" s="47" t="str">
        <f t="shared" si="9"/>
        <v>--</v>
      </c>
      <c r="W43" s="47" t="str">
        <f t="shared" si="10"/>
        <v>--</v>
      </c>
      <c r="X43" s="47" t="str">
        <f t="shared" si="11"/>
        <v>--</v>
      </c>
      <c r="Y43" s="47" t="str">
        <f t="shared" si="12"/>
        <v>--</v>
      </c>
    </row>
    <row r="44" spans="1:25" x14ac:dyDescent="0.2">
      <c r="A44" s="5">
        <v>29</v>
      </c>
      <c r="B44" s="6">
        <v>1689.481</v>
      </c>
      <c r="C44" s="6">
        <v>1433.3140000000001</v>
      </c>
      <c r="D44" s="18">
        <f t="shared" si="13"/>
        <v>2215.5665352132846</v>
      </c>
      <c r="E44" s="52">
        <f t="shared" si="0"/>
        <v>33.789619999999999</v>
      </c>
      <c r="F44" s="51">
        <f t="shared" si="14"/>
        <v>762.29511830745935</v>
      </c>
      <c r="G44" s="52">
        <f t="shared" si="15"/>
        <v>0.24328948774662554</v>
      </c>
      <c r="H44" s="21">
        <f t="shared" si="1"/>
        <v>15.876941544913731</v>
      </c>
      <c r="I44" s="7">
        <f t="shared" si="21"/>
        <v>1.0368498832441531</v>
      </c>
      <c r="J44" s="21">
        <f t="shared" si="17"/>
        <v>29.048812568315107</v>
      </c>
      <c r="K44" s="7">
        <f t="shared" si="2"/>
        <v>2.3768405915326003</v>
      </c>
      <c r="L44" s="21" t="str">
        <f t="shared" si="3"/>
        <v>--</v>
      </c>
      <c r="M44" s="7" t="str">
        <f t="shared" si="20"/>
        <v>--</v>
      </c>
      <c r="N44" s="21" t="str">
        <f t="shared" si="18"/>
        <v>--</v>
      </c>
      <c r="O44" s="7" t="str">
        <f t="shared" si="4"/>
        <v>--</v>
      </c>
      <c r="P44" s="26"/>
      <c r="Q44" s="15" t="e">
        <f t="shared" si="19"/>
        <v>#NUM!</v>
      </c>
      <c r="R44" s="46">
        <f t="shared" si="5"/>
        <v>433.08976658454446</v>
      </c>
      <c r="S44" s="47">
        <f t="shared" si="6"/>
        <v>-377.853757224731</v>
      </c>
      <c r="T44" s="47">
        <f t="shared" si="7"/>
        <v>-345.66490469227494</v>
      </c>
      <c r="U44" s="47">
        <f t="shared" si="8"/>
        <v>377.85375722473088</v>
      </c>
      <c r="V44" s="47" t="str">
        <f t="shared" si="9"/>
        <v>--</v>
      </c>
      <c r="W44" s="47" t="str">
        <f t="shared" si="10"/>
        <v>--</v>
      </c>
      <c r="X44" s="47" t="str">
        <f t="shared" si="11"/>
        <v>--</v>
      </c>
      <c r="Y44" s="47" t="str">
        <f t="shared" si="12"/>
        <v>--</v>
      </c>
    </row>
    <row r="45" spans="1:25" x14ac:dyDescent="0.2">
      <c r="A45" s="5">
        <v>29.5</v>
      </c>
      <c r="B45" s="6">
        <v>3094.6909999999998</v>
      </c>
      <c r="C45" s="6">
        <v>-331.43430000000001</v>
      </c>
      <c r="D45" s="18">
        <f t="shared" si="13"/>
        <v>3112.3883242130132</v>
      </c>
      <c r="E45" s="52">
        <f t="shared" si="0"/>
        <v>61.893819999999998</v>
      </c>
      <c r="F45" s="51">
        <f t="shared" si="14"/>
        <v>791.22523373348076</v>
      </c>
      <c r="G45" s="52">
        <f t="shared" si="15"/>
        <v>0.17975929412995839</v>
      </c>
      <c r="H45" s="21">
        <f t="shared" si="1"/>
        <v>13.343341143734911</v>
      </c>
      <c r="I45" s="7">
        <f t="shared" si="21"/>
        <v>1.0586237999417074</v>
      </c>
      <c r="J45" s="21">
        <f t="shared" si="17"/>
        <v>27.495054050719741</v>
      </c>
      <c r="K45" s="7">
        <f t="shared" si="2"/>
        <v>2.1226526164039234</v>
      </c>
      <c r="L45" s="21" t="str">
        <f t="shared" si="3"/>
        <v>--</v>
      </c>
      <c r="M45" s="7" t="str">
        <f t="shared" si="20"/>
        <v>--</v>
      </c>
      <c r="N45" s="21" t="str">
        <f t="shared" si="18"/>
        <v>--</v>
      </c>
      <c r="O45" s="7" t="str">
        <f t="shared" si="4"/>
        <v>--</v>
      </c>
      <c r="P45" s="26"/>
      <c r="Q45" s="15" t="e">
        <f t="shared" si="19"/>
        <v>#NUM!</v>
      </c>
      <c r="R45" s="46">
        <f t="shared" si="5"/>
        <v>393.44208208324545</v>
      </c>
      <c r="S45" s="47">
        <f t="shared" si="6"/>
        <v>-392.44024083183723</v>
      </c>
      <c r="T45" s="47">
        <f t="shared" si="7"/>
        <v>-404.32772860698145</v>
      </c>
      <c r="U45" s="47">
        <f t="shared" si="8"/>
        <v>392.44024083183712</v>
      </c>
      <c r="V45" s="47" t="str">
        <f t="shared" si="9"/>
        <v>--</v>
      </c>
      <c r="W45" s="47" t="str">
        <f t="shared" si="10"/>
        <v>--</v>
      </c>
      <c r="X45" s="47" t="str">
        <f t="shared" si="11"/>
        <v>--</v>
      </c>
      <c r="Y45" s="47" t="str">
        <f t="shared" si="12"/>
        <v>--</v>
      </c>
    </row>
    <row r="46" spans="1:25" x14ac:dyDescent="0.2">
      <c r="A46" s="5">
        <v>29.7</v>
      </c>
      <c r="B46" s="6">
        <v>2494.0140000000001</v>
      </c>
      <c r="C46" s="6">
        <v>-1281.1320000000001</v>
      </c>
      <c r="D46" s="18">
        <f t="shared" si="13"/>
        <v>2803.8197220256516</v>
      </c>
      <c r="E46" s="52">
        <f t="shared" si="0"/>
        <v>49.880279999999999</v>
      </c>
      <c r="F46" s="51">
        <f t="shared" si="14"/>
        <v>793.99111131717768</v>
      </c>
      <c r="G46" s="52">
        <f t="shared" si="15"/>
        <v>0.20023987084611952</v>
      </c>
      <c r="H46" s="21">
        <f t="shared" si="1"/>
        <v>12.517494560406089</v>
      </c>
      <c r="I46" s="7">
        <f t="shared" si="21"/>
        <v>1.0552302812622836</v>
      </c>
      <c r="J46" s="21">
        <f t="shared" si="17"/>
        <v>27.213231693559351</v>
      </c>
      <c r="K46" s="7">
        <f t="shared" si="2"/>
        <v>2.013185987181076</v>
      </c>
      <c r="L46" s="21" t="str">
        <f t="shared" si="3"/>
        <v>--</v>
      </c>
      <c r="M46" s="7" t="str">
        <f t="shared" si="20"/>
        <v>--</v>
      </c>
      <c r="N46" s="21" t="str">
        <f t="shared" si="18"/>
        <v>--</v>
      </c>
      <c r="O46" s="7" t="str">
        <f t="shared" si="4"/>
        <v>--</v>
      </c>
      <c r="P46" s="26"/>
      <c r="Q46" s="15" t="e">
        <f t="shared" si="19"/>
        <v>#NUM!</v>
      </c>
      <c r="R46" s="46">
        <f t="shared" si="5"/>
        <v>375.68185227369622</v>
      </c>
      <c r="S46" s="47">
        <f t="shared" si="6"/>
        <v>-393.83431949573878</v>
      </c>
      <c r="T46" s="47">
        <f t="shared" si="7"/>
        <v>-428.10102826859639</v>
      </c>
      <c r="U46" s="47">
        <f t="shared" si="8"/>
        <v>393.83431949573884</v>
      </c>
      <c r="V46" s="47" t="str">
        <f t="shared" si="9"/>
        <v>--</v>
      </c>
      <c r="W46" s="47" t="str">
        <f t="shared" si="10"/>
        <v>--</v>
      </c>
      <c r="X46" s="47" t="str">
        <f t="shared" si="11"/>
        <v>--</v>
      </c>
      <c r="Y46" s="47" t="str">
        <f t="shared" si="12"/>
        <v>--</v>
      </c>
    </row>
    <row r="47" spans="1:25" x14ac:dyDescent="0.2">
      <c r="A47" s="8"/>
      <c r="B47" s="9"/>
      <c r="C47" s="9"/>
      <c r="D47" s="18" t="str">
        <f t="shared" si="13"/>
        <v/>
      </c>
      <c r="E47" s="52" t="str">
        <f t="shared" si="0"/>
        <v/>
      </c>
      <c r="F47" s="51" t="str">
        <f t="shared" si="14"/>
        <v/>
      </c>
      <c r="G47" s="52" t="str">
        <f t="shared" si="15"/>
        <v/>
      </c>
      <c r="H47" s="21" t="str">
        <f t="shared" si="1"/>
        <v/>
      </c>
      <c r="I47" s="7" t="str">
        <f t="shared" si="21"/>
        <v/>
      </c>
      <c r="J47" s="21" t="str">
        <f t="shared" si="17"/>
        <v/>
      </c>
      <c r="K47" s="7" t="str">
        <f t="shared" si="2"/>
        <v/>
      </c>
      <c r="L47" s="21" t="str">
        <f t="shared" si="3"/>
        <v/>
      </c>
      <c r="M47" s="7" t="str">
        <f t="shared" si="20"/>
        <v/>
      </c>
      <c r="N47" s="21" t="str">
        <f t="shared" si="18"/>
        <v/>
      </c>
      <c r="O47" s="7" t="str">
        <f t="shared" si="4"/>
        <v/>
      </c>
      <c r="P47" s="26"/>
      <c r="Q47" s="15">
        <f t="shared" si="19"/>
        <v>0</v>
      </c>
      <c r="R47" s="46" t="str">
        <f t="shared" si="5"/>
        <v/>
      </c>
      <c r="S47" s="47" t="str">
        <f t="shared" si="6"/>
        <v/>
      </c>
      <c r="T47" s="47" t="str">
        <f t="shared" si="7"/>
        <v/>
      </c>
      <c r="U47" s="47" t="str">
        <f t="shared" si="8"/>
        <v/>
      </c>
      <c r="V47" s="47" t="str">
        <f t="shared" si="9"/>
        <v/>
      </c>
      <c r="W47" s="47" t="str">
        <f t="shared" si="10"/>
        <v/>
      </c>
      <c r="X47" s="47" t="str">
        <f t="shared" si="11"/>
        <v/>
      </c>
      <c r="Y47" s="47" t="str">
        <f t="shared" si="12"/>
        <v/>
      </c>
    </row>
    <row r="48" spans="1:25" x14ac:dyDescent="0.2">
      <c r="A48" s="10"/>
      <c r="B48" s="11"/>
      <c r="C48" s="11"/>
      <c r="E48" s="1"/>
      <c r="F48" s="1"/>
      <c r="G48" s="1"/>
      <c r="H48" s="1"/>
      <c r="J48" s="1"/>
      <c r="M48" s="1"/>
      <c r="O48" s="1"/>
      <c r="P48" s="1"/>
    </row>
  </sheetData>
  <mergeCells count="11">
    <mergeCell ref="B8:D8"/>
    <mergeCell ref="H8:I8"/>
    <mergeCell ref="J8:K8"/>
    <mergeCell ref="L8:M8"/>
    <mergeCell ref="N8:O8"/>
    <mergeCell ref="R8:S8"/>
    <mergeCell ref="T8:U8"/>
    <mergeCell ref="V8:W8"/>
    <mergeCell ref="X8:Y8"/>
    <mergeCell ref="H7:K7"/>
    <mergeCell ref="L7:O7"/>
  </mergeCells>
  <printOptions horizontalCentered="1"/>
  <pageMargins left="0.31496062992125984" right="0.31496062992125984" top="0.78740157480314965" bottom="0.39370078740157483" header="0.31496062992125984" footer="0.31496062992125984"/>
  <pageSetup paperSize="9" scale="8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L26"/>
  <sheetViews>
    <sheetView showGridLines="0" workbookViewId="0">
      <selection activeCell="F35" sqref="F35"/>
    </sheetView>
  </sheetViews>
  <sheetFormatPr baseColWidth="10" defaultRowHeight="15" x14ac:dyDescent="0.25"/>
  <cols>
    <col min="1" max="16384" width="11.42578125" style="35"/>
  </cols>
  <sheetData>
    <row r="1" spans="1:12" x14ac:dyDescent="0.25">
      <c r="D1" s="36"/>
    </row>
    <row r="2" spans="1:12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42"/>
    </row>
    <row r="3" spans="1:12" x14ac:dyDescent="0.25">
      <c r="A3" s="39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43"/>
    </row>
    <row r="4" spans="1:12" x14ac:dyDescent="0.25">
      <c r="A4" s="39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43"/>
    </row>
    <row r="5" spans="1:12" x14ac:dyDescent="0.2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4"/>
    </row>
    <row r="6" spans="1:12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42"/>
    </row>
    <row r="7" spans="1:12" x14ac:dyDescent="0.25">
      <c r="A7" s="39" t="s">
        <v>23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43"/>
    </row>
    <row r="8" spans="1:12" x14ac:dyDescent="0.25">
      <c r="A8" s="39" t="s">
        <v>25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43"/>
    </row>
    <row r="9" spans="1:12" x14ac:dyDescent="0.2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4"/>
    </row>
    <row r="10" spans="1:12" x14ac:dyDescent="0.2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42"/>
    </row>
    <row r="11" spans="1:12" x14ac:dyDescent="0.25">
      <c r="A11" s="39" t="s">
        <v>23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43"/>
    </row>
    <row r="12" spans="1:12" x14ac:dyDescent="0.25">
      <c r="A12" s="39" t="s">
        <v>26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3"/>
    </row>
    <row r="13" spans="1:12" x14ac:dyDescent="0.2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4"/>
    </row>
    <row r="14" spans="1:12" x14ac:dyDescent="0.2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2"/>
    </row>
    <row r="15" spans="1:12" x14ac:dyDescent="0.25">
      <c r="A15" s="39" t="s">
        <v>23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43"/>
    </row>
    <row r="16" spans="1:12" x14ac:dyDescent="0.25">
      <c r="A16" s="39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43"/>
    </row>
    <row r="17" spans="1:12" x14ac:dyDescent="0.2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4"/>
    </row>
    <row r="18" spans="1:12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42"/>
    </row>
    <row r="19" spans="1:12" x14ac:dyDescent="0.25">
      <c r="A19" s="39" t="s">
        <v>23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43"/>
    </row>
    <row r="20" spans="1:12" x14ac:dyDescent="0.25">
      <c r="A20" s="39" t="s">
        <v>28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43"/>
    </row>
    <row r="21" spans="1:12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4"/>
    </row>
    <row r="22" spans="1:12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42"/>
    </row>
    <row r="23" spans="1:12" x14ac:dyDescent="0.25">
      <c r="A23" s="39" t="s">
        <v>23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43"/>
    </row>
    <row r="24" spans="1:12" x14ac:dyDescent="0.25">
      <c r="A24" s="39" t="s">
        <v>29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43"/>
    </row>
    <row r="25" spans="1:12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4"/>
    </row>
    <row r="26" spans="1:12" x14ac:dyDescent="0.25">
      <c r="D26" s="36"/>
    </row>
  </sheetData>
  <printOptions horizontalCentered="1"/>
  <pageMargins left="0.31496062992125984" right="0.31496062992125984" top="0.78740157480314965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Matching unbalanced</vt:lpstr>
      <vt:lpstr>Matching balanced</vt:lpstr>
      <vt:lpstr>Formula</vt:lpstr>
      <vt:lpstr>Formula!Druckbereich</vt:lpstr>
      <vt:lpstr>'Matching balanced'!Druckbereich</vt:lpstr>
      <vt:lpstr>'Matching unbalanced'!Druckbereich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Huusmeester</dc:creator>
  <cp:lastModifiedBy>GL</cp:lastModifiedBy>
  <cp:revision>28</cp:revision>
  <cp:lastPrinted>2018-06-19T09:36:18Z</cp:lastPrinted>
  <dcterms:created xsi:type="dcterms:W3CDTF">2013-08-06T19:02:56Z</dcterms:created>
  <dcterms:modified xsi:type="dcterms:W3CDTF">2018-06-19T17:10:54Z</dcterms:modified>
</cp:coreProperties>
</file>