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3110"/>
  </bookViews>
  <sheets>
    <sheet name="Meter Calc" sheetId="2" r:id="rId1"/>
    <sheet name="Freq Response" sheetId="6" r:id="rId2"/>
  </sheets>
  <calcPr calcId="145621"/>
</workbook>
</file>

<file path=xl/calcChain.xml><?xml version="1.0" encoding="utf-8"?>
<calcChain xmlns="http://schemas.openxmlformats.org/spreadsheetml/2006/main">
  <c r="A25" i="2" l="1"/>
  <c r="B37" i="2" l="1"/>
  <c r="B35" i="2"/>
  <c r="D38" i="6" l="1"/>
  <c r="C38" i="6"/>
  <c r="D37" i="6"/>
  <c r="C37" i="6"/>
  <c r="D36" i="6"/>
  <c r="C36" i="6"/>
  <c r="D35" i="6"/>
  <c r="C35" i="6"/>
  <c r="D34" i="6"/>
  <c r="C34" i="6"/>
  <c r="D33" i="6"/>
  <c r="C33" i="6"/>
  <c r="D32" i="6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20" i="6"/>
  <c r="C20" i="6"/>
  <c r="D19" i="6"/>
  <c r="C19" i="6"/>
  <c r="D18" i="6"/>
  <c r="C18" i="6"/>
  <c r="D17" i="6"/>
  <c r="C17" i="6"/>
  <c r="D16" i="6"/>
  <c r="C16" i="6"/>
  <c r="D15" i="6"/>
  <c r="C15" i="6"/>
  <c r="D14" i="6"/>
  <c r="C14" i="6"/>
  <c r="D13" i="6"/>
  <c r="C13" i="6"/>
  <c r="D12" i="6"/>
  <c r="C12" i="6"/>
  <c r="D11" i="6"/>
  <c r="C11" i="6"/>
  <c r="D10" i="6"/>
  <c r="C10" i="6"/>
  <c r="D9" i="6"/>
  <c r="C9" i="6"/>
  <c r="D8" i="6"/>
  <c r="C8" i="6"/>
  <c r="D7" i="6"/>
  <c r="C7" i="6"/>
  <c r="D6" i="6"/>
  <c r="C6" i="6"/>
  <c r="D5" i="6"/>
  <c r="C5" i="6"/>
  <c r="D4" i="6"/>
  <c r="C4" i="6"/>
  <c r="D3" i="6"/>
  <c r="C3" i="6"/>
  <c r="D14" i="2" l="1"/>
  <c r="C9" i="2"/>
  <c r="B28" i="2"/>
  <c r="E31" i="2" l="1"/>
  <c r="B21" i="2"/>
  <c r="A15" i="2"/>
  <c r="B14" i="2"/>
  <c r="B15" i="2" s="1"/>
  <c r="B6" i="2"/>
  <c r="B11" i="2"/>
  <c r="B22" i="2" l="1"/>
  <c r="C21" i="2"/>
  <c r="B31" i="2" l="1"/>
  <c r="B26" i="2"/>
  <c r="B29" i="2" s="1"/>
  <c r="D31" i="2"/>
  <c r="B32" i="2" l="1"/>
</calcChain>
</file>

<file path=xl/sharedStrings.xml><?xml version="1.0" encoding="utf-8"?>
<sst xmlns="http://schemas.openxmlformats.org/spreadsheetml/2006/main" count="54" uniqueCount="43">
  <si>
    <t>mV RMS</t>
  </si>
  <si>
    <r>
      <t>k</t>
    </r>
    <r>
      <rPr>
        <sz val="11"/>
        <color theme="1"/>
        <rFont val="Symbol"/>
        <family val="1"/>
        <charset val="2"/>
      </rPr>
      <t>W</t>
    </r>
  </si>
  <si>
    <t>Gain</t>
  </si>
  <si>
    <t>mV</t>
  </si>
  <si>
    <t>Analogue AC Millivoltmeter</t>
  </si>
  <si>
    <t>AC Amplifier IC1</t>
  </si>
  <si>
    <t>Inputs are yellow</t>
  </si>
  <si>
    <t>Analogue moving coil meter</t>
  </si>
  <si>
    <t>Full scale deflection voltage</t>
  </si>
  <si>
    <t>Moving coil meter indicates average current</t>
  </si>
  <si>
    <t>=peak voltage</t>
  </si>
  <si>
    <t>mV peak</t>
  </si>
  <si>
    <t>mV RMS (sine wave)</t>
  </si>
  <si>
    <t>Conversion factor avg to RMS (sine)</t>
  </si>
  <si>
    <t>… to</t>
  </si>
  <si>
    <t>Meter current adjustable from</t>
  </si>
  <si>
    <t>reciprocal:</t>
  </si>
  <si>
    <t>Output voltage U2</t>
  </si>
  <si>
    <t>Max input voltage U1 for meter full scale</t>
  </si>
  <si>
    <r>
      <t>Full scale deflection current I</t>
    </r>
    <r>
      <rPr>
        <sz val="8"/>
        <color theme="1"/>
        <rFont val="Calibri"/>
        <family val="2"/>
        <scheme val="minor"/>
      </rPr>
      <t>m</t>
    </r>
  </si>
  <si>
    <t>Internal resistance Ri</t>
  </si>
  <si>
    <t>Active full wave rectifier IC2 (voltage to meter current converter)</t>
  </si>
  <si>
    <t>1/2 trimmer value (mid position)</t>
  </si>
  <si>
    <t>AC Millivoltmeter DL6GL</t>
  </si>
  <si>
    <t>Freq (Hz)</t>
  </si>
  <si>
    <t>Skt</t>
  </si>
  <si>
    <t>Err rel 1kHz</t>
  </si>
  <si>
    <t>dB</t>
  </si>
  <si>
    <t>2,2p parallel zu R17, Messung im 10mV-Bereich</t>
  </si>
  <si>
    <t>Symmetry of OpAmp +/- input currents</t>
  </si>
  <si>
    <t>Set gain  less than total gain</t>
  </si>
  <si>
    <t>Sheet is protected
(no password)</t>
  </si>
  <si>
    <t>R17</t>
  </si>
  <si>
    <t>R16</t>
  </si>
  <si>
    <t>R21 + 1/2 P3</t>
  </si>
  <si>
    <t>Trimmer P3</t>
  </si>
  <si>
    <t>Fixed feedback resistor R21</t>
  </si>
  <si>
    <t>Select std. value R21</t>
  </si>
  <si>
    <t>Input resistor R15 (IC1)</t>
  </si>
  <si>
    <t>Select std. value R15</t>
  </si>
  <si>
    <t>Input resistor R20 (IC2)</t>
  </si>
  <si>
    <t>Select std. value R20</t>
  </si>
  <si>
    <t>Rev. 2 DL6GL, 14.04.2018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</si>
</sst>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7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vertical="top"/>
    </xf>
    <xf numFmtId="2" fontId="0" fillId="3" borderId="1" xfId="0" applyNumberFormat="1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0" xfId="0" applyFill="1" applyBorder="1"/>
    <xf numFmtId="0" fontId="0" fillId="0" borderId="0" xfId="0" quotePrefix="1"/>
    <xf numFmtId="164" fontId="0" fillId="3" borderId="1" xfId="0" applyNumberFormat="1" applyFill="1" applyBorder="1"/>
    <xf numFmtId="0" fontId="0" fillId="0" borderId="5" xfId="0" applyFill="1" applyBorder="1"/>
    <xf numFmtId="164" fontId="0" fillId="0" borderId="4" xfId="0" applyNumberFormat="1" applyFill="1" applyBorder="1"/>
    <xf numFmtId="0" fontId="0" fillId="0" borderId="0" xfId="0" applyAlignment="1">
      <alignment vertical="top" wrapText="1"/>
    </xf>
    <xf numFmtId="2" fontId="0" fillId="0" borderId="0" xfId="0" applyNumberFormat="1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6" fillId="0" borderId="0" xfId="0" applyFont="1"/>
    <xf numFmtId="2" fontId="0" fillId="3" borderId="6" xfId="0" applyNumberFormat="1" applyFill="1" applyBorder="1"/>
    <xf numFmtId="0" fontId="0" fillId="0" borderId="8" xfId="0" applyBorder="1"/>
    <xf numFmtId="0" fontId="7" fillId="0" borderId="0" xfId="1"/>
    <xf numFmtId="14" fontId="7" fillId="0" borderId="0" xfId="1" applyNumberFormat="1"/>
    <xf numFmtId="3" fontId="7" fillId="0" borderId="0" xfId="1" applyNumberFormat="1" applyAlignment="1">
      <alignment horizontal="right"/>
    </xf>
    <xf numFmtId="0" fontId="7" fillId="0" borderId="0" xfId="1" applyAlignment="1">
      <alignment horizontal="right"/>
    </xf>
    <xf numFmtId="3" fontId="7" fillId="0" borderId="0" xfId="1" applyNumberFormat="1"/>
    <xf numFmtId="2" fontId="7" fillId="0" borderId="0" xfId="1" applyNumberFormat="1"/>
    <xf numFmtId="10" fontId="7" fillId="0" borderId="0" xfId="1" applyNumberFormat="1"/>
    <xf numFmtId="2" fontId="7" fillId="0" borderId="0" xfId="1" applyNumberFormat="1" applyAlignment="1">
      <alignment horizontal="right"/>
    </xf>
    <xf numFmtId="0" fontId="1" fillId="0" borderId="0" xfId="0" applyFont="1" applyFill="1" applyBorder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8" fillId="0" borderId="0" xfId="0" applyFont="1" applyAlignment="1">
      <alignment vertical="top" wrapText="1"/>
    </xf>
  </cellXfs>
  <cellStyles count="2">
    <cellStyle name="Standard" xfId="0" builtinId="0"/>
    <cellStyle name="Standard 2" xfId="1"/>
  </cellStyles>
  <dxfs count="2"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  <color rgb="FF0066FF"/>
      <color rgb="FF33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/>
            </a:pPr>
            <a:r>
              <a:rPr lang="de-DE" sz="1600" b="1"/>
              <a:t>Millivoltmeter frequency response (Range 10mV)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2408938571694984E-2"/>
          <c:y val="7.6303293512206244E-2"/>
          <c:w val="0.86529385500279732"/>
          <c:h val="0.82751669952876183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2060"/>
              </a:solidFill>
            </a:ln>
          </c:spPr>
          <c:marker>
            <c:symbol val="diamond"/>
            <c:size val="5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'Freq Response'!$A$3:$A$38</c:f>
              <c:numCache>
                <c:formatCode>#,##0</c:formatCode>
                <c:ptCount val="36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6000</c:v>
                </c:pt>
                <c:pt idx="8">
                  <c:v>8000</c:v>
                </c:pt>
                <c:pt idx="9">
                  <c:v>10000</c:v>
                </c:pt>
                <c:pt idx="10">
                  <c:v>20000</c:v>
                </c:pt>
                <c:pt idx="11">
                  <c:v>40000</c:v>
                </c:pt>
                <c:pt idx="12">
                  <c:v>60000</c:v>
                </c:pt>
                <c:pt idx="13">
                  <c:v>80000</c:v>
                </c:pt>
                <c:pt idx="14">
                  <c:v>100000</c:v>
                </c:pt>
                <c:pt idx="15">
                  <c:v>120000</c:v>
                </c:pt>
                <c:pt idx="16">
                  <c:v>140000</c:v>
                </c:pt>
                <c:pt idx="17">
                  <c:v>160000</c:v>
                </c:pt>
                <c:pt idx="18">
                  <c:v>180000</c:v>
                </c:pt>
                <c:pt idx="19">
                  <c:v>200000</c:v>
                </c:pt>
                <c:pt idx="20">
                  <c:v>220000</c:v>
                </c:pt>
                <c:pt idx="21">
                  <c:v>240000</c:v>
                </c:pt>
                <c:pt idx="22">
                  <c:v>260000</c:v>
                </c:pt>
                <c:pt idx="23">
                  <c:v>280000</c:v>
                </c:pt>
                <c:pt idx="24">
                  <c:v>300000</c:v>
                </c:pt>
                <c:pt idx="25">
                  <c:v>350000</c:v>
                </c:pt>
                <c:pt idx="26">
                  <c:v>400000</c:v>
                </c:pt>
                <c:pt idx="27">
                  <c:v>450000</c:v>
                </c:pt>
                <c:pt idx="28">
                  <c:v>500000</c:v>
                </c:pt>
                <c:pt idx="29">
                  <c:v>520000</c:v>
                </c:pt>
                <c:pt idx="30">
                  <c:v>540000</c:v>
                </c:pt>
                <c:pt idx="31">
                  <c:v>560000</c:v>
                </c:pt>
                <c:pt idx="32">
                  <c:v>580000</c:v>
                </c:pt>
                <c:pt idx="33">
                  <c:v>600000</c:v>
                </c:pt>
                <c:pt idx="34">
                  <c:v>650000</c:v>
                </c:pt>
                <c:pt idx="35">
                  <c:v>700000</c:v>
                </c:pt>
              </c:numCache>
            </c:numRef>
          </c:xVal>
          <c:yVal>
            <c:numRef>
              <c:f>'Freq Response'!$B$3:$B$38</c:f>
              <c:numCache>
                <c:formatCode>0.00</c:formatCode>
                <c:ptCount val="36"/>
                <c:pt idx="0">
                  <c:v>9.5</c:v>
                </c:pt>
                <c:pt idx="1">
                  <c:v>9.5</c:v>
                </c:pt>
                <c:pt idx="2">
                  <c:v>9.5</c:v>
                </c:pt>
                <c:pt idx="3">
                  <c:v>9.5</c:v>
                </c:pt>
                <c:pt idx="4">
                  <c:v>9.5</c:v>
                </c:pt>
                <c:pt idx="5">
                  <c:v>9.5</c:v>
                </c:pt>
                <c:pt idx="6">
                  <c:v>9.5</c:v>
                </c:pt>
                <c:pt idx="7">
                  <c:v>9.5</c:v>
                </c:pt>
                <c:pt idx="8">
                  <c:v>9.5</c:v>
                </c:pt>
                <c:pt idx="9">
                  <c:v>9.5</c:v>
                </c:pt>
                <c:pt idx="10">
                  <c:v>9.5</c:v>
                </c:pt>
                <c:pt idx="11">
                  <c:v>9.5</c:v>
                </c:pt>
                <c:pt idx="12">
                  <c:v>9.5</c:v>
                </c:pt>
                <c:pt idx="13">
                  <c:v>9.5</c:v>
                </c:pt>
                <c:pt idx="14">
                  <c:v>9.5</c:v>
                </c:pt>
                <c:pt idx="15">
                  <c:v>9.5</c:v>
                </c:pt>
                <c:pt idx="16">
                  <c:v>9.5</c:v>
                </c:pt>
                <c:pt idx="17">
                  <c:v>9.5</c:v>
                </c:pt>
                <c:pt idx="18">
                  <c:v>9.5</c:v>
                </c:pt>
                <c:pt idx="19">
                  <c:v>9.5</c:v>
                </c:pt>
                <c:pt idx="20">
                  <c:v>9.51</c:v>
                </c:pt>
                <c:pt idx="21">
                  <c:v>9.5299999999999994</c:v>
                </c:pt>
                <c:pt idx="22">
                  <c:v>9.5299999999999994</c:v>
                </c:pt>
                <c:pt idx="23">
                  <c:v>9.52</c:v>
                </c:pt>
                <c:pt idx="24">
                  <c:v>9.52</c:v>
                </c:pt>
                <c:pt idx="25">
                  <c:v>9.52</c:v>
                </c:pt>
                <c:pt idx="26">
                  <c:v>9.51</c:v>
                </c:pt>
                <c:pt idx="27">
                  <c:v>9.5</c:v>
                </c:pt>
                <c:pt idx="28">
                  <c:v>9.5</c:v>
                </c:pt>
                <c:pt idx="29">
                  <c:v>9.4600000000000009</c:v>
                </c:pt>
                <c:pt idx="30">
                  <c:v>9.43</c:v>
                </c:pt>
                <c:pt idx="31">
                  <c:v>9.39</c:v>
                </c:pt>
                <c:pt idx="32">
                  <c:v>9.34</c:v>
                </c:pt>
                <c:pt idx="33">
                  <c:v>9.3000000000000007</c:v>
                </c:pt>
                <c:pt idx="34">
                  <c:v>9.1</c:v>
                </c:pt>
                <c:pt idx="35">
                  <c:v>8.9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460992"/>
        <c:axId val="309463296"/>
      </c:scatterChart>
      <c:valAx>
        <c:axId val="309460992"/>
        <c:scaling>
          <c:logBase val="10"/>
          <c:orientation val="minMax"/>
          <c:min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600" b="1"/>
                </a:pPr>
                <a:r>
                  <a:rPr lang="en-US" sz="1600" b="1"/>
                  <a:t>Frequency (Hz)</a:t>
                </a:r>
              </a:p>
            </c:rich>
          </c:tx>
          <c:layout>
            <c:manualLayout>
              <c:xMode val="edge"/>
              <c:yMode val="edge"/>
              <c:x val="0.42354734184375925"/>
              <c:y val="0.9533006001091107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09463296"/>
        <c:crossesAt val="8"/>
        <c:crossBetween val="midCat"/>
        <c:majorUnit val="10"/>
        <c:minorUnit val="10"/>
      </c:valAx>
      <c:valAx>
        <c:axId val="309463296"/>
        <c:scaling>
          <c:orientation val="minMax"/>
          <c:max val="10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1400" b="1"/>
                </a:pPr>
                <a:r>
                  <a:rPr lang="de-DE" sz="1400" b="1"/>
                  <a:t>mV</a:t>
                </a:r>
              </a:p>
            </c:rich>
          </c:tx>
          <c:layout>
            <c:manualLayout>
              <c:xMode val="edge"/>
              <c:yMode val="edge"/>
              <c:x val="0"/>
              <c:y val="1.4125975660571071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09460992"/>
        <c:crosses val="autoZero"/>
        <c:crossBetween val="midCat"/>
        <c:minorUnit val="0.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/>
            </a:pPr>
            <a:r>
              <a:rPr lang="en-US" sz="1600" b="1"/>
              <a:t>Millivoltmeter Error rel. to 1kHz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502449533269319E-2"/>
          <c:y val="7.09353883955995E-2"/>
          <c:w val="0.85420034404122303"/>
          <c:h val="0.8260626914270741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2060"/>
              </a:solidFill>
            </a:ln>
          </c:spPr>
          <c:marker>
            <c:symbol val="circle"/>
            <c:size val="5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'Freq Response'!$A$3:$A$38</c:f>
              <c:numCache>
                <c:formatCode>#,##0</c:formatCode>
                <c:ptCount val="36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6000</c:v>
                </c:pt>
                <c:pt idx="8">
                  <c:v>8000</c:v>
                </c:pt>
                <c:pt idx="9">
                  <c:v>10000</c:v>
                </c:pt>
                <c:pt idx="10">
                  <c:v>20000</c:v>
                </c:pt>
                <c:pt idx="11">
                  <c:v>40000</c:v>
                </c:pt>
                <c:pt idx="12">
                  <c:v>60000</c:v>
                </c:pt>
                <c:pt idx="13">
                  <c:v>80000</c:v>
                </c:pt>
                <c:pt idx="14">
                  <c:v>100000</c:v>
                </c:pt>
                <c:pt idx="15">
                  <c:v>120000</c:v>
                </c:pt>
                <c:pt idx="16">
                  <c:v>140000</c:v>
                </c:pt>
                <c:pt idx="17">
                  <c:v>160000</c:v>
                </c:pt>
                <c:pt idx="18">
                  <c:v>180000</c:v>
                </c:pt>
                <c:pt idx="19">
                  <c:v>200000</c:v>
                </c:pt>
                <c:pt idx="20">
                  <c:v>220000</c:v>
                </c:pt>
                <c:pt idx="21">
                  <c:v>240000</c:v>
                </c:pt>
                <c:pt idx="22">
                  <c:v>260000</c:v>
                </c:pt>
                <c:pt idx="23">
                  <c:v>280000</c:v>
                </c:pt>
                <c:pt idx="24">
                  <c:v>300000</c:v>
                </c:pt>
                <c:pt idx="25">
                  <c:v>350000</c:v>
                </c:pt>
                <c:pt idx="26">
                  <c:v>400000</c:v>
                </c:pt>
                <c:pt idx="27">
                  <c:v>450000</c:v>
                </c:pt>
                <c:pt idx="28">
                  <c:v>500000</c:v>
                </c:pt>
                <c:pt idx="29">
                  <c:v>520000</c:v>
                </c:pt>
                <c:pt idx="30">
                  <c:v>540000</c:v>
                </c:pt>
                <c:pt idx="31">
                  <c:v>560000</c:v>
                </c:pt>
                <c:pt idx="32">
                  <c:v>580000</c:v>
                </c:pt>
                <c:pt idx="33">
                  <c:v>600000</c:v>
                </c:pt>
                <c:pt idx="34">
                  <c:v>650000</c:v>
                </c:pt>
                <c:pt idx="35">
                  <c:v>700000</c:v>
                </c:pt>
              </c:numCache>
            </c:numRef>
          </c:xVal>
          <c:yVal>
            <c:numRef>
              <c:f>'Freq Response'!$C$3:$C$38</c:f>
              <c:numCache>
                <c:formatCode>0.00%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1.0526315789474161E-3</c:v>
                </c:pt>
                <c:pt idx="21">
                  <c:v>3.1578947368420263E-3</c:v>
                </c:pt>
                <c:pt idx="22">
                  <c:v>3.1578947368420263E-3</c:v>
                </c:pt>
                <c:pt idx="23">
                  <c:v>2.1052631578946102E-3</c:v>
                </c:pt>
                <c:pt idx="24">
                  <c:v>2.1052631578946102E-3</c:v>
                </c:pt>
                <c:pt idx="25">
                  <c:v>2.1052631578946102E-3</c:v>
                </c:pt>
                <c:pt idx="26">
                  <c:v>1.0526315789474161E-3</c:v>
                </c:pt>
                <c:pt idx="27">
                  <c:v>0</c:v>
                </c:pt>
                <c:pt idx="28">
                  <c:v>0</c:v>
                </c:pt>
                <c:pt idx="29">
                  <c:v>-4.2105263157893313E-3</c:v>
                </c:pt>
                <c:pt idx="30">
                  <c:v>-7.3684210526315796E-3</c:v>
                </c:pt>
                <c:pt idx="31">
                  <c:v>-1.1578947368421022E-2</c:v>
                </c:pt>
                <c:pt idx="32">
                  <c:v>-1.684210526315788E-2</c:v>
                </c:pt>
                <c:pt idx="33">
                  <c:v>-2.1052631578947323E-2</c:v>
                </c:pt>
                <c:pt idx="34">
                  <c:v>-4.2105263157894757E-2</c:v>
                </c:pt>
                <c:pt idx="35">
                  <c:v>-6.315789473684208E-2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479296"/>
        <c:axId val="315556224"/>
      </c:scatterChart>
      <c:valAx>
        <c:axId val="309479296"/>
        <c:scaling>
          <c:logBase val="10"/>
          <c:orientation val="minMax"/>
          <c:min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/>
                </a:pPr>
                <a:r>
                  <a:rPr lang="en-US" sz="1400" b="1"/>
                  <a:t>Frequency (Hz)</a:t>
                </a:r>
              </a:p>
            </c:rich>
          </c:tx>
          <c:layout>
            <c:manualLayout>
              <c:xMode val="edge"/>
              <c:yMode val="edge"/>
              <c:x val="0.40968042227685092"/>
              <c:y val="0.952840960346405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5556224"/>
        <c:crossesAt val="-0.1"/>
        <c:crossBetween val="midCat"/>
        <c:majorUnit val="10"/>
        <c:minorUnit val="10"/>
      </c:valAx>
      <c:valAx>
        <c:axId val="315556224"/>
        <c:scaling>
          <c:orientation val="minMax"/>
          <c:max val="0.01"/>
          <c:min val="-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09479296"/>
        <c:crosses val="autoZero"/>
        <c:crossBetween val="midCat"/>
        <c:majorUnit val="0.01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</xdr:row>
          <xdr:rowOff>66675</xdr:rowOff>
        </xdr:from>
        <xdr:to>
          <xdr:col>11</xdr:col>
          <xdr:colOff>704850</xdr:colOff>
          <xdr:row>12</xdr:row>
          <xdr:rowOff>38100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19049</xdr:colOff>
          <xdr:row>0</xdr:row>
          <xdr:rowOff>314325</xdr:rowOff>
        </xdr:from>
        <xdr:to>
          <xdr:col>2</xdr:col>
          <xdr:colOff>345963</xdr:colOff>
          <xdr:row>1</xdr:row>
          <xdr:rowOff>2447925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12</xdr:col>
      <xdr:colOff>638175</xdr:colOff>
      <xdr:row>36</xdr:row>
      <xdr:rowOff>152400</xdr:rowOff>
    </xdr:to>
    <xdr:graphicFrame macro="">
      <xdr:nvGraphicFramePr>
        <xdr:cNvPr id="20" name="Diagramm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666750</xdr:colOff>
      <xdr:row>0</xdr:row>
      <xdr:rowOff>161924</xdr:rowOff>
    </xdr:from>
    <xdr:to>
      <xdr:col>20</xdr:col>
      <xdr:colOff>581025</xdr:colOff>
      <xdr:row>36</xdr:row>
      <xdr:rowOff>152399</xdr:rowOff>
    </xdr:to>
    <xdr:graphicFrame macro="">
      <xdr:nvGraphicFramePr>
        <xdr:cNvPr id="21" name="Diagram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622788</xdr:colOff>
      <xdr:row>4</xdr:row>
      <xdr:rowOff>7327</xdr:rowOff>
    </xdr:from>
    <xdr:to>
      <xdr:col>19</xdr:col>
      <xdr:colOff>556846</xdr:colOff>
      <xdr:row>5</xdr:row>
      <xdr:rowOff>58616</xdr:rowOff>
    </xdr:to>
    <xdr:sp macro="" textlink="">
      <xdr:nvSpPr>
        <xdr:cNvPr id="22" name="Abgerundete rechteckige Legende 21"/>
        <xdr:cNvSpPr/>
      </xdr:nvSpPr>
      <xdr:spPr bwMode="auto">
        <a:xfrm>
          <a:off x="13614888" y="55871452"/>
          <a:ext cx="1458058" cy="213214"/>
        </a:xfrm>
        <a:prstGeom prst="wedgeRoundRectCallout">
          <a:avLst>
            <a:gd name="adj1" fmla="val 27408"/>
            <a:gd name="adj2" fmla="val 21077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+0,32% (240kHz)</a:t>
          </a:r>
        </a:p>
      </xdr:txBody>
    </xdr:sp>
    <xdr:clientData/>
  </xdr:twoCellAnchor>
  <xdr:twoCellAnchor>
    <xdr:from>
      <xdr:col>17</xdr:col>
      <xdr:colOff>380999</xdr:colOff>
      <xdr:row>13</xdr:row>
      <xdr:rowOff>21981</xdr:rowOff>
    </xdr:from>
    <xdr:to>
      <xdr:col>19</xdr:col>
      <xdr:colOff>315057</xdr:colOff>
      <xdr:row>14</xdr:row>
      <xdr:rowOff>73270</xdr:rowOff>
    </xdr:to>
    <xdr:sp macro="" textlink="">
      <xdr:nvSpPr>
        <xdr:cNvPr id="23" name="Abgerundete rechteckige Legende 22"/>
        <xdr:cNvSpPr/>
      </xdr:nvSpPr>
      <xdr:spPr bwMode="auto">
        <a:xfrm>
          <a:off x="13373099" y="57343431"/>
          <a:ext cx="1458058" cy="213214"/>
        </a:xfrm>
        <a:prstGeom prst="wedgeRoundRectCallout">
          <a:avLst>
            <a:gd name="adj1" fmla="val 68614"/>
            <a:gd name="adj2" fmla="val -7887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-0,5% (530kHz)</a:t>
          </a:r>
        </a:p>
      </xdr:txBody>
    </xdr:sp>
    <xdr:clientData/>
  </xdr:twoCellAnchor>
  <xdr:twoCellAnchor>
    <xdr:from>
      <xdr:col>17</xdr:col>
      <xdr:colOff>380997</xdr:colOff>
      <xdr:row>16</xdr:row>
      <xdr:rowOff>29308</xdr:rowOff>
    </xdr:from>
    <xdr:to>
      <xdr:col>19</xdr:col>
      <xdr:colOff>315055</xdr:colOff>
      <xdr:row>17</xdr:row>
      <xdr:rowOff>80597</xdr:rowOff>
    </xdr:to>
    <xdr:sp macro="" textlink="">
      <xdr:nvSpPr>
        <xdr:cNvPr id="24" name="Abgerundete rechteckige Legende 23"/>
        <xdr:cNvSpPr/>
      </xdr:nvSpPr>
      <xdr:spPr bwMode="auto">
        <a:xfrm>
          <a:off x="13373097" y="57836533"/>
          <a:ext cx="1458058" cy="213214"/>
        </a:xfrm>
        <a:prstGeom prst="wedgeRoundRectCallout">
          <a:avLst>
            <a:gd name="adj1" fmla="val 69116"/>
            <a:gd name="adj2" fmla="val -10646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-1,0% (550kHz)</a:t>
          </a:r>
        </a:p>
      </xdr:txBody>
    </xdr:sp>
    <xdr:clientData/>
  </xdr:twoCellAnchor>
  <xdr:twoCellAnchor>
    <xdr:from>
      <xdr:col>17</xdr:col>
      <xdr:colOff>359020</xdr:colOff>
      <xdr:row>6</xdr:row>
      <xdr:rowOff>36634</xdr:rowOff>
    </xdr:from>
    <xdr:to>
      <xdr:col>19</xdr:col>
      <xdr:colOff>14655</xdr:colOff>
      <xdr:row>7</xdr:row>
      <xdr:rowOff>87923</xdr:rowOff>
    </xdr:to>
    <xdr:sp macro="" textlink="">
      <xdr:nvSpPr>
        <xdr:cNvPr id="25" name="Abgerundete rechteckige Legende 24"/>
        <xdr:cNvSpPr/>
      </xdr:nvSpPr>
      <xdr:spPr bwMode="auto">
        <a:xfrm>
          <a:off x="13351120" y="56224609"/>
          <a:ext cx="1179635" cy="213214"/>
        </a:xfrm>
        <a:prstGeom prst="wedgeRoundRectCallout">
          <a:avLst>
            <a:gd name="adj1" fmla="val 63432"/>
            <a:gd name="adj2" fmla="val 19008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0% (200kHz)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8"/>
  <sheetViews>
    <sheetView showGridLines="0" tabSelected="1" zoomScaleNormal="100" workbookViewId="0">
      <selection activeCell="A4" sqref="A4:B4"/>
    </sheetView>
  </sheetViews>
  <sheetFormatPr baseColWidth="10" defaultRowHeight="15" x14ac:dyDescent="0.25"/>
  <cols>
    <col min="1" max="1" width="40.140625" customWidth="1"/>
  </cols>
  <sheetData>
    <row r="1" spans="1:5" s="2" customFormat="1" ht="27" customHeight="1" x14ac:dyDescent="0.25">
      <c r="A1" s="4" t="s">
        <v>4</v>
      </c>
      <c r="E1" s="3" t="s">
        <v>42</v>
      </c>
    </row>
    <row r="2" spans="1:5" ht="195" customHeight="1" x14ac:dyDescent="0.25">
      <c r="D2" s="38" t="s">
        <v>31</v>
      </c>
      <c r="E2" s="38"/>
    </row>
    <row r="3" spans="1:5" ht="15" customHeight="1" x14ac:dyDescent="0.25">
      <c r="B3" s="6" t="s">
        <v>6</v>
      </c>
      <c r="C3" s="7"/>
    </row>
    <row r="4" spans="1:5" x14ac:dyDescent="0.25">
      <c r="A4" s="36" t="s">
        <v>23</v>
      </c>
      <c r="B4" s="37"/>
    </row>
    <row r="5" spans="1:5" x14ac:dyDescent="0.25">
      <c r="A5" t="s">
        <v>18</v>
      </c>
      <c r="B5" s="18">
        <v>3.1619999999999999</v>
      </c>
      <c r="C5" t="s">
        <v>12</v>
      </c>
    </row>
    <row r="6" spans="1:5" x14ac:dyDescent="0.25">
      <c r="A6" s="9" t="s">
        <v>10</v>
      </c>
      <c r="B6" s="10">
        <f>B5*SQRT(2)</f>
        <v>4.4717432842237264</v>
      </c>
      <c r="C6" t="s">
        <v>11</v>
      </c>
    </row>
    <row r="7" spans="1:5" x14ac:dyDescent="0.25">
      <c r="A7" s="9"/>
      <c r="B7" s="12"/>
    </row>
    <row r="8" spans="1:5" x14ac:dyDescent="0.25">
      <c r="A8" s="1" t="s">
        <v>7</v>
      </c>
      <c r="B8" s="11"/>
    </row>
    <row r="9" spans="1:5" x14ac:dyDescent="0.25">
      <c r="A9" t="s">
        <v>19</v>
      </c>
      <c r="B9" s="18">
        <v>10</v>
      </c>
      <c r="C9" s="16" t="str">
        <f>"μ"&amp;"A"</f>
        <v>μA</v>
      </c>
    </row>
    <row r="10" spans="1:5" x14ac:dyDescent="0.25">
      <c r="A10" t="s">
        <v>8</v>
      </c>
      <c r="B10" s="19">
        <v>78</v>
      </c>
      <c r="C10" t="s">
        <v>3</v>
      </c>
    </row>
    <row r="11" spans="1:5" x14ac:dyDescent="0.25">
      <c r="A11" t="s">
        <v>20</v>
      </c>
      <c r="B11" s="5">
        <f>B10/B9</f>
        <v>7.8</v>
      </c>
      <c r="C11" t="s">
        <v>1</v>
      </c>
    </row>
    <row r="12" spans="1:5" ht="10.5" customHeight="1" x14ac:dyDescent="0.25">
      <c r="B12" s="8"/>
    </row>
    <row r="13" spans="1:5" x14ac:dyDescent="0.25">
      <c r="A13" t="s">
        <v>9</v>
      </c>
      <c r="B13" s="8"/>
    </row>
    <row r="14" spans="1:5" x14ac:dyDescent="0.25">
      <c r="A14" t="s">
        <v>13</v>
      </c>
      <c r="B14" s="10">
        <f>PI()/(2*SQRT(2))</f>
        <v>1.1107207345395915</v>
      </c>
      <c r="C14" s="17" t="s">
        <v>16</v>
      </c>
      <c r="D14" s="10">
        <f>1/B14</f>
        <v>0.90031631615710606</v>
      </c>
    </row>
    <row r="15" spans="1:5" ht="29.25" customHeight="1" x14ac:dyDescent="0.25">
      <c r="A15" s="13" t="str">
        <f>"Total gain needed for meter full scale deflection @ "&amp;B5&amp;"mV RMS input"</f>
        <v>Total gain needed for meter full scale deflection @ 3,162mV RMS input</v>
      </c>
      <c r="B15" s="5">
        <f>B14*B10/B5</f>
        <v>27.399183204961464</v>
      </c>
    </row>
    <row r="16" spans="1:5" ht="10.5" customHeight="1" x14ac:dyDescent="0.25"/>
    <row r="17" spans="1:7" x14ac:dyDescent="0.25">
      <c r="A17" s="1" t="s">
        <v>5</v>
      </c>
    </row>
    <row r="18" spans="1:7" x14ac:dyDescent="0.25">
      <c r="A18" t="s">
        <v>30</v>
      </c>
    </row>
    <row r="19" spans="1:7" x14ac:dyDescent="0.25">
      <c r="A19" t="s">
        <v>32</v>
      </c>
      <c r="B19" s="18">
        <v>47</v>
      </c>
      <c r="C19" t="s">
        <v>1</v>
      </c>
    </row>
    <row r="20" spans="1:7" x14ac:dyDescent="0.25">
      <c r="A20" t="s">
        <v>33</v>
      </c>
      <c r="B20" s="18">
        <v>2.2000000000000002</v>
      </c>
      <c r="C20" t="s">
        <v>1</v>
      </c>
      <c r="F20" s="23"/>
    </row>
    <row r="21" spans="1:7" x14ac:dyDescent="0.25">
      <c r="A21" t="s">
        <v>2</v>
      </c>
      <c r="B21" s="5">
        <f>1+B19/B20</f>
        <v>22.363636363636363</v>
      </c>
      <c r="C21" t="str">
        <f>"(= total gain - "&amp;TEXT(B15-B21,"#,00")&amp;")"</f>
        <v>(= total gain - 5,04)</v>
      </c>
      <c r="G21" s="14"/>
    </row>
    <row r="22" spans="1:7" x14ac:dyDescent="0.25">
      <c r="A22" t="s">
        <v>17</v>
      </c>
      <c r="B22" s="5">
        <f>B5*B21</f>
        <v>70.713818181818183</v>
      </c>
      <c r="C22" t="s">
        <v>0</v>
      </c>
    </row>
    <row r="23" spans="1:7" ht="10.5" customHeight="1" x14ac:dyDescent="0.25"/>
    <row r="24" spans="1:7" x14ac:dyDescent="0.25">
      <c r="A24" s="1" t="s">
        <v>21</v>
      </c>
    </row>
    <row r="25" spans="1:7" x14ac:dyDescent="0.25">
      <c r="A25" s="15" t="str">
        <f>"Resistor R21+P3 to get "&amp;B9&amp;C9&amp;" meter RMS current full scale @ "&amp;B5&amp;"mV RMS input"</f>
        <v>Resistor R21+P3 to get 10μA meter RMS current full scale @ 3,162mV RMS input</v>
      </c>
    </row>
    <row r="26" spans="1:7" x14ac:dyDescent="0.25">
      <c r="A26" t="s">
        <v>34</v>
      </c>
      <c r="B26" s="10">
        <f>D14*B22/B9</f>
        <v>6.3664804286857937</v>
      </c>
      <c r="C26" t="s">
        <v>1</v>
      </c>
    </row>
    <row r="27" spans="1:7" x14ac:dyDescent="0.25">
      <c r="A27" t="s">
        <v>35</v>
      </c>
      <c r="B27" s="20">
        <v>1</v>
      </c>
      <c r="C27" t="s">
        <v>1</v>
      </c>
    </row>
    <row r="28" spans="1:7" x14ac:dyDescent="0.25">
      <c r="A28" t="s">
        <v>22</v>
      </c>
      <c r="B28" s="10">
        <f>0.5*B27</f>
        <v>0.5</v>
      </c>
      <c r="C28" t="s">
        <v>1</v>
      </c>
    </row>
    <row r="29" spans="1:7" x14ac:dyDescent="0.25">
      <c r="A29" t="s">
        <v>36</v>
      </c>
      <c r="B29" s="10">
        <f>B26-B28</f>
        <v>5.8664804286857937</v>
      </c>
      <c r="C29" t="s">
        <v>1</v>
      </c>
    </row>
    <row r="30" spans="1:7" x14ac:dyDescent="0.25">
      <c r="A30" t="s">
        <v>37</v>
      </c>
      <c r="B30" s="20">
        <v>5.6</v>
      </c>
      <c r="C30" t="s">
        <v>1</v>
      </c>
    </row>
    <row r="31" spans="1:7" x14ac:dyDescent="0.25">
      <c r="A31" t="s">
        <v>15</v>
      </c>
      <c r="B31" s="22">
        <f>D14*B22/(B30+B27)</f>
        <v>9.6461824677057493</v>
      </c>
      <c r="C31" s="17" t="s">
        <v>14</v>
      </c>
      <c r="D31" s="22">
        <f>D14*B22/B30</f>
        <v>11.368715051224632</v>
      </c>
      <c r="E31" t="str">
        <f>C9</f>
        <v>μA</v>
      </c>
    </row>
    <row r="32" spans="1:7" x14ac:dyDescent="0.25">
      <c r="A32" s="21"/>
      <c r="B32" s="33" t="str">
        <f>IF(AND(B31&lt;B9,D31&gt;B9),"Current range is OK","Current range is not OK")</f>
        <v>Current range is OK</v>
      </c>
      <c r="C32" s="34"/>
      <c r="D32" s="35"/>
    </row>
    <row r="33" spans="1:3" ht="10.5" customHeight="1" x14ac:dyDescent="0.25">
      <c r="A33" s="23"/>
    </row>
    <row r="34" spans="1:3" x14ac:dyDescent="0.25">
      <c r="A34" s="32" t="s">
        <v>29</v>
      </c>
    </row>
    <row r="35" spans="1:3" x14ac:dyDescent="0.25">
      <c r="A35" s="23" t="s">
        <v>38</v>
      </c>
      <c r="B35" s="10">
        <f>B19*B20/(B19+B20)</f>
        <v>2.1016260162601625</v>
      </c>
      <c r="C35" t="s">
        <v>1</v>
      </c>
    </row>
    <row r="36" spans="1:3" x14ac:dyDescent="0.25">
      <c r="A36" s="8" t="s">
        <v>39</v>
      </c>
      <c r="B36" s="20">
        <v>2.2000000000000002</v>
      </c>
      <c r="C36" t="s">
        <v>1</v>
      </c>
    </row>
    <row r="37" spans="1:3" x14ac:dyDescent="0.25">
      <c r="A37" s="23" t="s">
        <v>40</v>
      </c>
      <c r="B37" s="10">
        <f>B11*(B28+B30)/(B11+B28+B30)</f>
        <v>3.4230215827338126</v>
      </c>
      <c r="C37" t="s">
        <v>1</v>
      </c>
    </row>
    <row r="38" spans="1:3" x14ac:dyDescent="0.25">
      <c r="A38" s="8" t="s">
        <v>41</v>
      </c>
      <c r="B38" s="20">
        <v>3.3</v>
      </c>
      <c r="C38" t="s">
        <v>1</v>
      </c>
    </row>
  </sheetData>
  <sheetProtection sheet="1" objects="1" scenarios="1"/>
  <mergeCells count="3">
    <mergeCell ref="B32:D32"/>
    <mergeCell ref="A4:B4"/>
    <mergeCell ref="D2:E2"/>
  </mergeCells>
  <conditionalFormatting sqref="B32">
    <cfRule type="expression" dxfId="1" priority="1">
      <formula>OR(B31&gt;B9,D31&lt;B9)</formula>
    </cfRule>
    <cfRule type="expression" dxfId="0" priority="3">
      <formula>AND(B31&lt;B9,D31&gt;B9)</formula>
    </cfRule>
  </conditionalFormatting>
  <pageMargins left="0.9055118110236221" right="0.31496062992125984" top="0.39370078740157483" bottom="0.3937007874015748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6" shapeId="2055" r:id="rId4">
          <objectPr defaultSize="0" autoPict="0" r:id="rId5">
            <anchor moveWithCells="1">
              <from>
                <xdr:col>5</xdr:col>
                <xdr:colOff>142875</xdr:colOff>
                <xdr:row>1</xdr:row>
                <xdr:rowOff>66675</xdr:rowOff>
              </from>
              <to>
                <xdr:col>11</xdr:col>
                <xdr:colOff>704850</xdr:colOff>
                <xdr:row>12</xdr:row>
                <xdr:rowOff>38100</xdr:rowOff>
              </to>
            </anchor>
          </objectPr>
        </oleObject>
      </mc:Choice>
      <mc:Fallback>
        <oleObject progId="Visio.Drawing.6" shapeId="2055" r:id="rId4"/>
      </mc:Fallback>
    </mc:AlternateContent>
    <mc:AlternateContent xmlns:mc="http://schemas.openxmlformats.org/markup-compatibility/2006">
      <mc:Choice Requires="x14">
        <oleObject progId="Visio.Drawing.6" shapeId="2061" r:id="rId6">
          <objectPr defaultSize="0" autoPict="0" r:id="rId7">
            <anchor moveWithCells="1">
              <from>
                <xdr:col>0</xdr:col>
                <xdr:colOff>19050</xdr:colOff>
                <xdr:row>0</xdr:row>
                <xdr:rowOff>314325</xdr:rowOff>
              </from>
              <to>
                <xdr:col>2</xdr:col>
                <xdr:colOff>342900</xdr:colOff>
                <xdr:row>1</xdr:row>
                <xdr:rowOff>2447925</xdr:rowOff>
              </to>
            </anchor>
          </objectPr>
        </oleObject>
      </mc:Choice>
      <mc:Fallback>
        <oleObject progId="Visio.Drawing.6" shapeId="2061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zoomScale="130" zoomScaleNormal="130" workbookViewId="0">
      <selection activeCell="E16" sqref="E16"/>
    </sheetView>
  </sheetViews>
  <sheetFormatPr baseColWidth="10" defaultRowHeight="12.75" x14ac:dyDescent="0.2"/>
  <cols>
    <col min="1" max="10" width="11.42578125" style="24"/>
    <col min="11" max="11" width="12" style="24" bestFit="1" customWidth="1"/>
    <col min="12" max="16384" width="11.42578125" style="24"/>
  </cols>
  <sheetData>
    <row r="1" spans="1:5" x14ac:dyDescent="0.2">
      <c r="A1" s="24" t="s">
        <v>28</v>
      </c>
      <c r="E1" s="25">
        <v>43179</v>
      </c>
    </row>
    <row r="2" spans="1:5" x14ac:dyDescent="0.2">
      <c r="A2" s="26" t="s">
        <v>24</v>
      </c>
      <c r="B2" s="27" t="s">
        <v>25</v>
      </c>
      <c r="C2" s="26" t="s">
        <v>26</v>
      </c>
      <c r="D2" s="27" t="s">
        <v>27</v>
      </c>
    </row>
    <row r="3" spans="1:5" x14ac:dyDescent="0.2">
      <c r="A3" s="26">
        <v>10</v>
      </c>
      <c r="B3" s="31">
        <v>9.5</v>
      </c>
      <c r="C3" s="30">
        <f>B3/$B$7-1</f>
        <v>0</v>
      </c>
      <c r="D3" s="29">
        <f>20*LOG10(B3/$B$7)</f>
        <v>0</v>
      </c>
    </row>
    <row r="4" spans="1:5" x14ac:dyDescent="0.2">
      <c r="A4" s="26">
        <v>50</v>
      </c>
      <c r="B4" s="31">
        <v>9.5</v>
      </c>
      <c r="C4" s="30">
        <f t="shared" ref="C4:C38" si="0">B4/$B$7-1</f>
        <v>0</v>
      </c>
      <c r="D4" s="29">
        <f t="shared" ref="D4:D38" si="1">20*LOG10(B4/$B$7)</f>
        <v>0</v>
      </c>
    </row>
    <row r="5" spans="1:5" x14ac:dyDescent="0.2">
      <c r="A5" s="26">
        <v>100</v>
      </c>
      <c r="B5" s="31">
        <v>9.5</v>
      </c>
      <c r="C5" s="30">
        <f t="shared" si="0"/>
        <v>0</v>
      </c>
      <c r="D5" s="29">
        <f t="shared" si="1"/>
        <v>0</v>
      </c>
    </row>
    <row r="6" spans="1:5" x14ac:dyDescent="0.2">
      <c r="A6" s="26">
        <v>500</v>
      </c>
      <c r="B6" s="31">
        <v>9.5</v>
      </c>
      <c r="C6" s="30">
        <f t="shared" si="0"/>
        <v>0</v>
      </c>
      <c r="D6" s="29">
        <f t="shared" si="1"/>
        <v>0</v>
      </c>
    </row>
    <row r="7" spans="1:5" x14ac:dyDescent="0.2">
      <c r="A7" s="26">
        <v>1000</v>
      </c>
      <c r="B7" s="31">
        <v>9.5</v>
      </c>
      <c r="C7" s="30">
        <f t="shared" si="0"/>
        <v>0</v>
      </c>
      <c r="D7" s="29">
        <f t="shared" si="1"/>
        <v>0</v>
      </c>
    </row>
    <row r="8" spans="1:5" x14ac:dyDescent="0.2">
      <c r="A8" s="26">
        <v>2000</v>
      </c>
      <c r="B8" s="31">
        <v>9.5</v>
      </c>
      <c r="C8" s="30">
        <f t="shared" si="0"/>
        <v>0</v>
      </c>
      <c r="D8" s="29">
        <f t="shared" si="1"/>
        <v>0</v>
      </c>
    </row>
    <row r="9" spans="1:5" x14ac:dyDescent="0.2">
      <c r="A9" s="26">
        <v>4000</v>
      </c>
      <c r="B9" s="31">
        <v>9.5</v>
      </c>
      <c r="C9" s="30">
        <f t="shared" si="0"/>
        <v>0</v>
      </c>
      <c r="D9" s="29">
        <f t="shared" si="1"/>
        <v>0</v>
      </c>
    </row>
    <row r="10" spans="1:5" x14ac:dyDescent="0.2">
      <c r="A10" s="26">
        <v>6000</v>
      </c>
      <c r="B10" s="31">
        <v>9.5</v>
      </c>
      <c r="C10" s="30">
        <f t="shared" si="0"/>
        <v>0</v>
      </c>
      <c r="D10" s="29">
        <f t="shared" si="1"/>
        <v>0</v>
      </c>
    </row>
    <row r="11" spans="1:5" x14ac:dyDescent="0.2">
      <c r="A11" s="26">
        <v>8000</v>
      </c>
      <c r="B11" s="31">
        <v>9.5</v>
      </c>
      <c r="C11" s="30">
        <f t="shared" si="0"/>
        <v>0</v>
      </c>
      <c r="D11" s="29">
        <f t="shared" si="1"/>
        <v>0</v>
      </c>
    </row>
    <row r="12" spans="1:5" x14ac:dyDescent="0.2">
      <c r="A12" s="26">
        <v>10000</v>
      </c>
      <c r="B12" s="31">
        <v>9.5</v>
      </c>
      <c r="C12" s="30">
        <f t="shared" si="0"/>
        <v>0</v>
      </c>
      <c r="D12" s="29">
        <f t="shared" si="1"/>
        <v>0</v>
      </c>
    </row>
    <row r="13" spans="1:5" x14ac:dyDescent="0.2">
      <c r="A13" s="28">
        <v>20000</v>
      </c>
      <c r="B13" s="29">
        <v>9.5</v>
      </c>
      <c r="C13" s="30">
        <f t="shared" si="0"/>
        <v>0</v>
      </c>
      <c r="D13" s="29">
        <f t="shared" si="1"/>
        <v>0</v>
      </c>
    </row>
    <row r="14" spans="1:5" x14ac:dyDescent="0.2">
      <c r="A14" s="28">
        <v>40000</v>
      </c>
      <c r="B14" s="29">
        <v>9.5</v>
      </c>
      <c r="C14" s="30">
        <f t="shared" si="0"/>
        <v>0</v>
      </c>
      <c r="D14" s="29">
        <f t="shared" si="1"/>
        <v>0</v>
      </c>
    </row>
    <row r="15" spans="1:5" x14ac:dyDescent="0.2">
      <c r="A15" s="28">
        <v>60000</v>
      </c>
      <c r="B15" s="29">
        <v>9.5</v>
      </c>
      <c r="C15" s="30">
        <f t="shared" si="0"/>
        <v>0</v>
      </c>
      <c r="D15" s="29">
        <f t="shared" si="1"/>
        <v>0</v>
      </c>
    </row>
    <row r="16" spans="1:5" x14ac:dyDescent="0.2">
      <c r="A16" s="28">
        <v>80000</v>
      </c>
      <c r="B16" s="29">
        <v>9.5</v>
      </c>
      <c r="C16" s="30">
        <f t="shared" si="0"/>
        <v>0</v>
      </c>
      <c r="D16" s="29">
        <f t="shared" si="1"/>
        <v>0</v>
      </c>
    </row>
    <row r="17" spans="1:4" x14ac:dyDescent="0.2">
      <c r="A17" s="28">
        <v>100000</v>
      </c>
      <c r="B17" s="29">
        <v>9.5</v>
      </c>
      <c r="C17" s="30">
        <f t="shared" si="0"/>
        <v>0</v>
      </c>
      <c r="D17" s="29">
        <f t="shared" si="1"/>
        <v>0</v>
      </c>
    </row>
    <row r="18" spans="1:4" x14ac:dyDescent="0.2">
      <c r="A18" s="28">
        <v>120000</v>
      </c>
      <c r="B18" s="29">
        <v>9.5</v>
      </c>
      <c r="C18" s="30">
        <f t="shared" si="0"/>
        <v>0</v>
      </c>
      <c r="D18" s="29">
        <f t="shared" si="1"/>
        <v>0</v>
      </c>
    </row>
    <row r="19" spans="1:4" x14ac:dyDescent="0.2">
      <c r="A19" s="28">
        <v>140000</v>
      </c>
      <c r="B19" s="29">
        <v>9.5</v>
      </c>
      <c r="C19" s="30">
        <f t="shared" si="0"/>
        <v>0</v>
      </c>
      <c r="D19" s="29">
        <f t="shared" si="1"/>
        <v>0</v>
      </c>
    </row>
    <row r="20" spans="1:4" x14ac:dyDescent="0.2">
      <c r="A20" s="28">
        <v>160000</v>
      </c>
      <c r="B20" s="29">
        <v>9.5</v>
      </c>
      <c r="C20" s="30">
        <f t="shared" si="0"/>
        <v>0</v>
      </c>
      <c r="D20" s="29">
        <f t="shared" si="1"/>
        <v>0</v>
      </c>
    </row>
    <row r="21" spans="1:4" x14ac:dyDescent="0.2">
      <c r="A21" s="28">
        <v>180000</v>
      </c>
      <c r="B21" s="29">
        <v>9.5</v>
      </c>
      <c r="C21" s="30">
        <f t="shared" si="0"/>
        <v>0</v>
      </c>
      <c r="D21" s="29">
        <f t="shared" si="1"/>
        <v>0</v>
      </c>
    </row>
    <row r="22" spans="1:4" x14ac:dyDescent="0.2">
      <c r="A22" s="28">
        <v>200000</v>
      </c>
      <c r="B22" s="29">
        <v>9.5</v>
      </c>
      <c r="C22" s="30">
        <f t="shared" si="0"/>
        <v>0</v>
      </c>
      <c r="D22" s="29">
        <f t="shared" si="1"/>
        <v>0</v>
      </c>
    </row>
    <row r="23" spans="1:4" x14ac:dyDescent="0.2">
      <c r="A23" s="28">
        <v>220000</v>
      </c>
      <c r="B23" s="29">
        <v>9.51</v>
      </c>
      <c r="C23" s="30">
        <f t="shared" si="0"/>
        <v>1.0526315789474161E-3</v>
      </c>
      <c r="D23" s="29">
        <f t="shared" si="1"/>
        <v>9.1382329713237242E-3</v>
      </c>
    </row>
    <row r="24" spans="1:4" x14ac:dyDescent="0.2">
      <c r="A24" s="28">
        <v>240000</v>
      </c>
      <c r="B24" s="29">
        <v>9.5299999999999994</v>
      </c>
      <c r="C24" s="30">
        <f t="shared" si="0"/>
        <v>3.1578947368420263E-3</v>
      </c>
      <c r="D24" s="29">
        <f t="shared" si="1"/>
        <v>2.7385906989572158E-2</v>
      </c>
    </row>
    <row r="25" spans="1:4" x14ac:dyDescent="0.2">
      <c r="A25" s="28">
        <v>260000</v>
      </c>
      <c r="B25" s="29">
        <v>9.5299999999999994</v>
      </c>
      <c r="C25" s="30">
        <f t="shared" si="0"/>
        <v>3.1578947368420263E-3</v>
      </c>
      <c r="D25" s="29">
        <f t="shared" si="1"/>
        <v>2.7385906989572158E-2</v>
      </c>
    </row>
    <row r="26" spans="1:4" x14ac:dyDescent="0.2">
      <c r="A26" s="28">
        <v>280000</v>
      </c>
      <c r="B26" s="29">
        <v>9.52</v>
      </c>
      <c r="C26" s="30">
        <f t="shared" si="0"/>
        <v>2.1052631578946102E-3</v>
      </c>
      <c r="D26" s="29">
        <f t="shared" si="1"/>
        <v>1.8266861912530474E-2</v>
      </c>
    </row>
    <row r="27" spans="1:4" x14ac:dyDescent="0.2">
      <c r="A27" s="28">
        <v>300000</v>
      </c>
      <c r="B27" s="29">
        <v>9.52</v>
      </c>
      <c r="C27" s="30">
        <f t="shared" si="0"/>
        <v>2.1052631578946102E-3</v>
      </c>
      <c r="D27" s="29">
        <f t="shared" si="1"/>
        <v>1.8266861912530474E-2</v>
      </c>
    </row>
    <row r="28" spans="1:4" x14ac:dyDescent="0.2">
      <c r="A28" s="28">
        <v>350000</v>
      </c>
      <c r="B28" s="29">
        <v>9.52</v>
      </c>
      <c r="C28" s="30">
        <f t="shared" si="0"/>
        <v>2.1052631578946102E-3</v>
      </c>
      <c r="D28" s="29">
        <f t="shared" si="1"/>
        <v>1.8266861912530474E-2</v>
      </c>
    </row>
    <row r="29" spans="1:4" x14ac:dyDescent="0.2">
      <c r="A29" s="28">
        <v>400000</v>
      </c>
      <c r="B29" s="29">
        <v>9.51</v>
      </c>
      <c r="C29" s="30">
        <f t="shared" si="0"/>
        <v>1.0526315789474161E-3</v>
      </c>
      <c r="D29" s="29">
        <f t="shared" si="1"/>
        <v>9.1382329713237242E-3</v>
      </c>
    </row>
    <row r="30" spans="1:4" x14ac:dyDescent="0.2">
      <c r="A30" s="28">
        <v>450000</v>
      </c>
      <c r="B30" s="29">
        <v>9.5</v>
      </c>
      <c r="C30" s="30">
        <f t="shared" si="0"/>
        <v>0</v>
      </c>
      <c r="D30" s="29">
        <f t="shared" si="1"/>
        <v>0</v>
      </c>
    </row>
    <row r="31" spans="1:4" x14ac:dyDescent="0.2">
      <c r="A31" s="28">
        <v>500000</v>
      </c>
      <c r="B31" s="29">
        <v>9.5</v>
      </c>
      <c r="C31" s="30">
        <f t="shared" si="0"/>
        <v>0</v>
      </c>
      <c r="D31" s="29">
        <f t="shared" si="1"/>
        <v>0</v>
      </c>
    </row>
    <row r="32" spans="1:4" x14ac:dyDescent="0.2">
      <c r="A32" s="28">
        <v>520000</v>
      </c>
      <c r="B32" s="29">
        <v>9.4600000000000009</v>
      </c>
      <c r="C32" s="30">
        <f t="shared" si="0"/>
        <v>-4.2105263157893313E-3</v>
      </c>
      <c r="D32" s="29">
        <f t="shared" si="1"/>
        <v>-3.6649377741098839E-2</v>
      </c>
    </row>
    <row r="33" spans="1:4" x14ac:dyDescent="0.2">
      <c r="A33" s="28">
        <v>540000</v>
      </c>
      <c r="B33" s="29">
        <v>9.43</v>
      </c>
      <c r="C33" s="30">
        <f t="shared" si="0"/>
        <v>-7.3684210526315796E-3</v>
      </c>
      <c r="D33" s="29">
        <f t="shared" si="1"/>
        <v>-6.4238251030387869E-2</v>
      </c>
    </row>
    <row r="34" spans="1:4" x14ac:dyDescent="0.2">
      <c r="A34" s="28">
        <v>560000</v>
      </c>
      <c r="B34" s="29">
        <v>9.39</v>
      </c>
      <c r="C34" s="30">
        <f t="shared" si="0"/>
        <v>-1.1578947368421022E-2</v>
      </c>
      <c r="D34" s="29">
        <f t="shared" si="1"/>
        <v>-0.10116026045473661</v>
      </c>
    </row>
    <row r="35" spans="1:4" x14ac:dyDescent="0.2">
      <c r="A35" s="28">
        <v>580000</v>
      </c>
      <c r="B35" s="29">
        <v>9.34</v>
      </c>
      <c r="C35" s="30">
        <f t="shared" si="0"/>
        <v>-1.684210526315788E-2</v>
      </c>
      <c r="D35" s="29">
        <f t="shared" si="1"/>
        <v>-0.14753458117508803</v>
      </c>
    </row>
    <row r="36" spans="1:4" x14ac:dyDescent="0.2">
      <c r="A36" s="28">
        <v>600000</v>
      </c>
      <c r="B36" s="29">
        <v>9.3000000000000007</v>
      </c>
      <c r="C36" s="30">
        <f t="shared" si="0"/>
        <v>-2.1052631578947323E-2</v>
      </c>
      <c r="D36" s="29">
        <f t="shared" si="1"/>
        <v>-0.18481313469825258</v>
      </c>
    </row>
    <row r="37" spans="1:4" x14ac:dyDescent="0.2">
      <c r="A37" s="28">
        <v>650000</v>
      </c>
      <c r="B37" s="29">
        <v>9.1</v>
      </c>
      <c r="C37" s="30">
        <f t="shared" si="0"/>
        <v>-4.2105263157894757E-2</v>
      </c>
      <c r="D37" s="29">
        <f t="shared" si="1"/>
        <v>-0.3736442593550835</v>
      </c>
    </row>
    <row r="38" spans="1:4" x14ac:dyDescent="0.2">
      <c r="A38" s="28">
        <v>700000</v>
      </c>
      <c r="B38" s="29">
        <v>8.9</v>
      </c>
      <c r="C38" s="30">
        <f t="shared" si="0"/>
        <v>-6.315789473684208E-2</v>
      </c>
      <c r="D38" s="29">
        <f t="shared" si="1"/>
        <v>-0.56667197287869941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Meter Calc</vt:lpstr>
      <vt:lpstr>Freq Response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</dc:creator>
  <cp:lastModifiedBy>GL</cp:lastModifiedBy>
  <cp:lastPrinted>2018-04-01T07:58:38Z</cp:lastPrinted>
  <dcterms:created xsi:type="dcterms:W3CDTF">2018-02-23T12:14:38Z</dcterms:created>
  <dcterms:modified xsi:type="dcterms:W3CDTF">2018-04-12T14:23:38Z</dcterms:modified>
</cp:coreProperties>
</file>