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0Funk\00Projekte\SWR-Messbrücke\"/>
    </mc:Choice>
  </mc:AlternateContent>
  <xr:revisionPtr revIDLastSave="0" documentId="13_ncr:1_{C28C6904-421D-47A3-8301-FB47F6514BF7}" xr6:coauthVersionLast="36" xr6:coauthVersionMax="36" xr10:uidLastSave="{00000000-0000-0000-0000-000000000000}"/>
  <bookViews>
    <workbookView xWindow="120" yWindow="135" windowWidth="28515" windowHeight="13110" xr2:uid="{00000000-000D-0000-FFFF-FFFF00000000}"/>
  </bookViews>
  <sheets>
    <sheet name="VSWR" sheetId="1" r:id="rId1"/>
  </sheets>
  <definedNames>
    <definedName name="_xlnm.Print_Area" localSheetId="0">VSWR!$A$1:$F$41</definedName>
  </definedNames>
  <calcPr calcId="191029"/>
</workbook>
</file>

<file path=xl/calcChain.xml><?xml version="1.0" encoding="utf-8"?>
<calcChain xmlns="http://schemas.openxmlformats.org/spreadsheetml/2006/main">
  <c r="B6" i="1" l="1"/>
  <c r="B5" i="1"/>
  <c r="H18" i="1" l="1"/>
  <c r="G18" i="1"/>
  <c r="H17" i="1"/>
  <c r="B18" i="1" s="1"/>
  <c r="G17" i="1"/>
  <c r="D18" i="1" l="1"/>
  <c r="B19" i="1" s="1"/>
  <c r="B20" i="1" s="1"/>
  <c r="B25" i="1"/>
  <c r="B26" i="1" s="1"/>
  <c r="B27" i="1" s="1"/>
  <c r="B37" i="1" l="1"/>
  <c r="B36" i="1"/>
  <c r="C31" i="1"/>
  <c r="C30" i="1"/>
  <c r="B11" i="1"/>
  <c r="B12" i="1" s="1"/>
  <c r="B13" i="1" s="1"/>
  <c r="B38" i="1" l="1"/>
  <c r="B39" i="1" s="1"/>
  <c r="B40" i="1" s="1"/>
</calcChain>
</file>

<file path=xl/sharedStrings.xml><?xml version="1.0" encoding="utf-8"?>
<sst xmlns="http://schemas.openxmlformats.org/spreadsheetml/2006/main" count="68" uniqueCount="33">
  <si>
    <t>Z0</t>
  </si>
  <si>
    <t>ZL</t>
  </si>
  <si>
    <t>VSWR</t>
  </si>
  <si>
    <t>Pin</t>
  </si>
  <si>
    <t>W</t>
  </si>
  <si>
    <t>Prefl</t>
  </si>
  <si>
    <t>(ZL-Z0)/(ZL+Z0)</t>
  </si>
  <si>
    <t>(1+rho)/(1-rho)</t>
  </si>
  <si>
    <t>W =</t>
  </si>
  <si>
    <t>dBm</t>
  </si>
  <si>
    <t>dBm =</t>
  </si>
  <si>
    <t>10*LOG(W)+30</t>
  </si>
  <si>
    <r>
      <t xml:space="preserve">Refl. Coeff </t>
    </r>
    <r>
      <rPr>
        <sz val="11"/>
        <color theme="1"/>
        <rFont val="Symbol"/>
        <family val="1"/>
        <charset val="2"/>
      </rPr>
      <t>G</t>
    </r>
  </si>
  <si>
    <r>
      <t>rho=|</t>
    </r>
    <r>
      <rPr>
        <sz val="11"/>
        <color theme="1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>|</t>
    </r>
  </si>
  <si>
    <t>SQRT(Prefl/Pin)</t>
  </si>
  <si>
    <t>VSWR calculations</t>
  </si>
  <si>
    <t>Power conversion W &lt;-&gt; dBm</t>
  </si>
  <si>
    <t>[10^(dBm/10)] / 1000</t>
  </si>
  <si>
    <t>Inputs are yellow</t>
  </si>
  <si>
    <t>VSWR from load mismatch</t>
  </si>
  <si>
    <t>VSWR from input/reflected power (W)</t>
  </si>
  <si>
    <t>VSWR from input/reflected power (dBm)</t>
  </si>
  <si>
    <t>ZL-Z0</t>
  </si>
  <si>
    <t>ZL+Z0</t>
  </si>
  <si>
    <t>VSWR from load mismatch, ZL complex</t>
  </si>
  <si>
    <t>+j</t>
  </si>
  <si>
    <t>Sheet is protected (no password)</t>
  </si>
  <si>
    <t>VSWR from return loss</t>
  </si>
  <si>
    <t>Return loss</t>
  </si>
  <si>
    <t>dB</t>
  </si>
  <si>
    <t>10^(-RL/20)</t>
  </si>
  <si>
    <r>
      <t>(1+</t>
    </r>
    <r>
      <rPr>
        <sz val="11"/>
        <color theme="1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>)/(1-</t>
    </r>
    <r>
      <rPr>
        <sz val="11"/>
        <color theme="1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>)</t>
    </r>
  </si>
  <si>
    <t>DL6GL, 23.04.2021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</si>
</sst>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quotePrefix="1"/>
    <xf numFmtId="0" fontId="0" fillId="0" borderId="1" xfId="0" applyBorder="1"/>
    <xf numFmtId="164" fontId="0" fillId="3" borderId="1" xfId="0" applyNumberFormat="1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3" fillId="0" borderId="0" xfId="0" applyFont="1"/>
    <xf numFmtId="0" fontId="0" fillId="0" borderId="0" xfId="0" quotePrefix="1" applyAlignment="1">
      <alignment horizontal="center"/>
    </xf>
    <xf numFmtId="0" fontId="0" fillId="0" borderId="2" xfId="0" applyBorder="1"/>
    <xf numFmtId="0" fontId="4" fillId="0" borderId="0" xfId="0" applyFont="1"/>
    <xf numFmtId="0" fontId="0" fillId="0" borderId="0" xfId="0" applyFont="1"/>
    <xf numFmtId="165" fontId="0" fillId="4" borderId="1" xfId="0" applyNumberFormat="1" applyFill="1" applyBorder="1"/>
    <xf numFmtId="2" fontId="0" fillId="2" borderId="1" xfId="0" applyNumberForma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showGridLines="0" tabSelected="1" workbookViewId="0">
      <selection activeCell="G12" sqref="G12"/>
    </sheetView>
  </sheetViews>
  <sheetFormatPr baseColWidth="10" defaultRowHeight="15" x14ac:dyDescent="0.25"/>
  <cols>
    <col min="1" max="1" width="12.28515625" customWidth="1"/>
    <col min="5" max="5" width="13.85546875" customWidth="1"/>
    <col min="10" max="10" width="14.85546875" customWidth="1"/>
  </cols>
  <sheetData>
    <row r="1" spans="1:10" x14ac:dyDescent="0.25">
      <c r="A1" s="5" t="s">
        <v>15</v>
      </c>
      <c r="F1" s="6" t="s">
        <v>32</v>
      </c>
    </row>
    <row r="2" spans="1:10" x14ac:dyDescent="0.25">
      <c r="F2" s="6"/>
    </row>
    <row r="3" spans="1:10" x14ac:dyDescent="0.25">
      <c r="A3" s="10" t="s">
        <v>27</v>
      </c>
      <c r="D3" s="10" t="s">
        <v>26</v>
      </c>
      <c r="F3" s="6"/>
    </row>
    <row r="4" spans="1:10" x14ac:dyDescent="0.25">
      <c r="A4" t="s">
        <v>28</v>
      </c>
      <c r="B4" s="16">
        <v>40</v>
      </c>
      <c r="C4" t="s">
        <v>29</v>
      </c>
      <c r="D4" s="7" t="s">
        <v>18</v>
      </c>
      <c r="E4" s="8"/>
      <c r="F4" s="6"/>
    </row>
    <row r="5" spans="1:10" x14ac:dyDescent="0.25">
      <c r="A5" t="s">
        <v>12</v>
      </c>
      <c r="B5" s="15">
        <f>10^(-B4/20)</f>
        <v>0.01</v>
      </c>
      <c r="E5" t="s">
        <v>30</v>
      </c>
      <c r="F5" s="6"/>
    </row>
    <row r="6" spans="1:10" x14ac:dyDescent="0.25">
      <c r="A6" t="s">
        <v>2</v>
      </c>
      <c r="B6" s="15">
        <f>(1+B5)/(1-B5)</f>
        <v>1.0202020202020201</v>
      </c>
      <c r="E6" t="s">
        <v>31</v>
      </c>
      <c r="F6" s="6"/>
    </row>
    <row r="7" spans="1:10" x14ac:dyDescent="0.25">
      <c r="A7" s="14"/>
    </row>
    <row r="8" spans="1:10" x14ac:dyDescent="0.25">
      <c r="A8" s="10" t="s">
        <v>19</v>
      </c>
    </row>
    <row r="9" spans="1:10" x14ac:dyDescent="0.25">
      <c r="A9" s="3" t="s">
        <v>0</v>
      </c>
      <c r="B9" s="9">
        <v>50</v>
      </c>
      <c r="C9" s="1" t="s">
        <v>4</v>
      </c>
    </row>
    <row r="10" spans="1:10" x14ac:dyDescent="0.25">
      <c r="A10" s="3" t="s">
        <v>1</v>
      </c>
      <c r="B10" s="9">
        <v>45.5</v>
      </c>
      <c r="C10" s="1" t="s">
        <v>4</v>
      </c>
    </row>
    <row r="11" spans="1:10" x14ac:dyDescent="0.25">
      <c r="A11" s="3" t="s">
        <v>12</v>
      </c>
      <c r="B11" s="4">
        <f>(B10-B9)/(B10+B9)</f>
        <v>-4.712041884816754E-2</v>
      </c>
      <c r="E11" s="2" t="s">
        <v>6</v>
      </c>
      <c r="H11" s="1"/>
    </row>
    <row r="12" spans="1:10" x14ac:dyDescent="0.25">
      <c r="A12" s="3" t="s">
        <v>13</v>
      </c>
      <c r="B12" s="4">
        <f>ABS(B11)</f>
        <v>4.712041884816754E-2</v>
      </c>
      <c r="E12" s="2"/>
      <c r="J12" s="2"/>
    </row>
    <row r="13" spans="1:10" x14ac:dyDescent="0.25">
      <c r="A13" s="3" t="s">
        <v>2</v>
      </c>
      <c r="B13" s="4">
        <f>(1+B12)/(1-B12)</f>
        <v>1.098901098901099</v>
      </c>
      <c r="E13" s="2" t="s">
        <v>7</v>
      </c>
    </row>
    <row r="15" spans="1:10" x14ac:dyDescent="0.25">
      <c r="A15" s="10" t="s">
        <v>24</v>
      </c>
    </row>
    <row r="16" spans="1:10" x14ac:dyDescent="0.25">
      <c r="A16" s="3" t="s">
        <v>0</v>
      </c>
      <c r="B16" s="9">
        <v>50</v>
      </c>
      <c r="C16" s="1" t="s">
        <v>4</v>
      </c>
    </row>
    <row r="17" spans="1:9" x14ac:dyDescent="0.25">
      <c r="A17" s="3" t="s">
        <v>1</v>
      </c>
      <c r="B17" s="9">
        <v>45.5</v>
      </c>
      <c r="C17" s="11" t="s">
        <v>25</v>
      </c>
      <c r="D17" s="9">
        <v>-10</v>
      </c>
      <c r="E17" s="1" t="s">
        <v>4</v>
      </c>
      <c r="G17" s="13">
        <f>B17-B16</f>
        <v>-4.5</v>
      </c>
      <c r="H17" s="13">
        <f>D17</f>
        <v>-10</v>
      </c>
      <c r="I17" s="13" t="s">
        <v>22</v>
      </c>
    </row>
    <row r="18" spans="1:9" x14ac:dyDescent="0.25">
      <c r="A18" s="12" t="s">
        <v>12</v>
      </c>
      <c r="B18" s="4">
        <f>(G17*G18+H17*H18)/(G18*G18+H18*H18)</f>
        <v>-3.5763672351617364E-2</v>
      </c>
      <c r="C18" s="11" t="s">
        <v>25</v>
      </c>
      <c r="D18" s="4">
        <f>(G18*H17-G17*H18)/(G18*G18+H18*H18)</f>
        <v>-0.10845692904205417</v>
      </c>
      <c r="E18" s="2" t="s">
        <v>6</v>
      </c>
      <c r="G18" s="13">
        <f>B17+B16</f>
        <v>95.5</v>
      </c>
      <c r="H18" s="13">
        <f>D17</f>
        <v>-10</v>
      </c>
      <c r="I18" s="13" t="s">
        <v>23</v>
      </c>
    </row>
    <row r="19" spans="1:9" x14ac:dyDescent="0.25">
      <c r="A19" s="3" t="s">
        <v>13</v>
      </c>
      <c r="B19" s="4">
        <f>SQRT(B18*B18+D18*D18)</f>
        <v>0.11420133850926185</v>
      </c>
    </row>
    <row r="20" spans="1:9" x14ac:dyDescent="0.25">
      <c r="A20" s="3" t="s">
        <v>2</v>
      </c>
      <c r="B20" s="4">
        <f>(1+B19)/(1-B19)</f>
        <v>1.2578494266791258</v>
      </c>
      <c r="E20" s="2" t="s">
        <v>7</v>
      </c>
    </row>
    <row r="22" spans="1:9" x14ac:dyDescent="0.25">
      <c r="A22" s="10" t="s">
        <v>20</v>
      </c>
    </row>
    <row r="23" spans="1:9" x14ac:dyDescent="0.25">
      <c r="A23" s="3" t="s">
        <v>3</v>
      </c>
      <c r="B23" s="9">
        <v>4.7</v>
      </c>
      <c r="C23" t="s">
        <v>4</v>
      </c>
    </row>
    <row r="24" spans="1:9" x14ac:dyDescent="0.25">
      <c r="A24" s="3" t="s">
        <v>5</v>
      </c>
      <c r="B24" s="9">
        <v>0.37</v>
      </c>
      <c r="C24" t="s">
        <v>4</v>
      </c>
    </row>
    <row r="25" spans="1:9" x14ac:dyDescent="0.25">
      <c r="A25" s="3" t="s">
        <v>12</v>
      </c>
      <c r="B25" s="4">
        <f>SQRT(B24/B23)</f>
        <v>0.28057691326144274</v>
      </c>
      <c r="E25" s="2" t="s">
        <v>14</v>
      </c>
    </row>
    <row r="26" spans="1:9" x14ac:dyDescent="0.25">
      <c r="A26" s="3" t="s">
        <v>13</v>
      </c>
      <c r="B26" s="4">
        <f>ABS(B25)</f>
        <v>0.28057691326144274</v>
      </c>
    </row>
    <row r="27" spans="1:9" x14ac:dyDescent="0.25">
      <c r="A27" s="3" t="s">
        <v>2</v>
      </c>
      <c r="B27" s="4">
        <f>(1+B26)/(1-B26)</f>
        <v>1.7800053082350029</v>
      </c>
      <c r="E27" s="2" t="s">
        <v>7</v>
      </c>
    </row>
    <row r="29" spans="1:9" x14ac:dyDescent="0.25">
      <c r="A29" s="10" t="s">
        <v>16</v>
      </c>
    </row>
    <row r="30" spans="1:9" x14ac:dyDescent="0.25">
      <c r="A30" s="9">
        <v>100</v>
      </c>
      <c r="B30" t="s">
        <v>8</v>
      </c>
      <c r="C30" s="4">
        <f>10*LOG(A30)+30</f>
        <v>50</v>
      </c>
      <c r="D30" t="s">
        <v>9</v>
      </c>
      <c r="E30" s="2" t="s">
        <v>11</v>
      </c>
    </row>
    <row r="31" spans="1:9" x14ac:dyDescent="0.25">
      <c r="A31" s="9">
        <v>50</v>
      </c>
      <c r="B31" t="s">
        <v>10</v>
      </c>
      <c r="C31" s="4">
        <f>0.001*10^(A31/10)</f>
        <v>100</v>
      </c>
      <c r="D31" t="s">
        <v>4</v>
      </c>
      <c r="E31" s="2" t="s">
        <v>17</v>
      </c>
    </row>
    <row r="33" spans="1:5" x14ac:dyDescent="0.25">
      <c r="A33" s="10" t="s">
        <v>21</v>
      </c>
    </row>
    <row r="34" spans="1:5" x14ac:dyDescent="0.25">
      <c r="A34" s="3" t="s">
        <v>3</v>
      </c>
      <c r="B34" s="9">
        <v>36.720999999999997</v>
      </c>
      <c r="C34" t="s">
        <v>9</v>
      </c>
    </row>
    <row r="35" spans="1:5" x14ac:dyDescent="0.25">
      <c r="A35" s="3" t="s">
        <v>5</v>
      </c>
      <c r="B35" s="9">
        <v>25.681999999999999</v>
      </c>
      <c r="C35" t="s">
        <v>9</v>
      </c>
    </row>
    <row r="36" spans="1:5" x14ac:dyDescent="0.25">
      <c r="A36" s="3" t="s">
        <v>3</v>
      </c>
      <c r="B36" s="4">
        <f>0.001*10^(B34/10)</f>
        <v>4.7000231817980112</v>
      </c>
      <c r="C36" t="s">
        <v>4</v>
      </c>
      <c r="E36" s="2" t="s">
        <v>17</v>
      </c>
    </row>
    <row r="37" spans="1:5" x14ac:dyDescent="0.25">
      <c r="A37" s="3" t="s">
        <v>5</v>
      </c>
      <c r="B37" s="4">
        <f>0.001*10^(B35/10)</f>
        <v>0.36999853117285986</v>
      </c>
      <c r="C37" t="s">
        <v>4</v>
      </c>
      <c r="E37" s="2" t="s">
        <v>17</v>
      </c>
    </row>
    <row r="38" spans="1:5" x14ac:dyDescent="0.25">
      <c r="A38" s="3" t="s">
        <v>12</v>
      </c>
      <c r="B38" s="4">
        <f>SQRT(B37/B36)</f>
        <v>0.28057566440287884</v>
      </c>
      <c r="E38" s="2" t="s">
        <v>14</v>
      </c>
    </row>
    <row r="39" spans="1:5" x14ac:dyDescent="0.25">
      <c r="A39" s="3" t="s">
        <v>13</v>
      </c>
      <c r="B39" s="4">
        <f>ABS(B38)</f>
        <v>0.28057566440287884</v>
      </c>
    </row>
    <row r="40" spans="1:5" x14ac:dyDescent="0.25">
      <c r="A40" s="3" t="s">
        <v>2</v>
      </c>
      <c r="B40" s="4">
        <f>(1+B39)/(1-B39)</f>
        <v>1.7800004823856881</v>
      </c>
      <c r="E40" s="2" t="s">
        <v>7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VSWR</vt:lpstr>
      <vt:lpstr>VSWR!Druckbereich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</dc:creator>
  <cp:lastModifiedBy>GL</cp:lastModifiedBy>
  <cp:lastPrinted>2017-02-25T07:51:16Z</cp:lastPrinted>
  <dcterms:created xsi:type="dcterms:W3CDTF">2017-02-24T06:46:40Z</dcterms:created>
  <dcterms:modified xsi:type="dcterms:W3CDTF">2021-05-03T07:02:58Z</dcterms:modified>
</cp:coreProperties>
</file>